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 codeName="{A93C3448-2578-E12B-C58C-25EFAD1D314E}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hra\OneDrive - University of Cincinnati\Convironment\NDEQ\Extra Sheets\Submitted to NDEQ\"/>
    </mc:Choice>
  </mc:AlternateContent>
  <xr:revisionPtr revIDLastSave="162" documentId="8_{DE0ADDA8-6826-4AD0-895B-FF50AA72C676}" xr6:coauthVersionLast="34" xr6:coauthVersionMax="34" xr10:uidLastSave="{87768C48-6C6F-471E-992D-A2F4973662CE}"/>
  <bookViews>
    <workbookView xWindow="0" yWindow="0" windowWidth="19200" windowHeight="6936" tabRatio="687" xr2:uid="{00000000-000D-0000-FFFF-FFFF00000000}"/>
  </bookViews>
  <sheets>
    <sheet name="Haul Roads" sheetId="41" r:id="rId1"/>
    <sheet name="Datasets" sheetId="4" state="hidden" r:id="rId2"/>
  </sheets>
  <externalReferences>
    <externalReference r:id="rId3"/>
  </externalReferences>
  <definedNames>
    <definedName name="_Fill" hidden="1">[1]Summary!#REF!</definedName>
    <definedName name="_fill2" hidden="1">[1]Summary!#REF!</definedName>
    <definedName name="solver_adj" localSheetId="0" hidden="1">'Haul Roads'!$H$20:$I$20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'Haul Roads'!$H$20</definedName>
    <definedName name="solver_lhs2" localSheetId="0" hidden="1">'Haul Roads'!$I$20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'Haul Roads'!$G$41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1</definedName>
    <definedName name="solver_rhs2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41" l="1"/>
  <c r="R26" i="41"/>
  <c r="R20" i="41"/>
  <c r="U49" i="41" l="1"/>
  <c r="A49" i="41"/>
  <c r="U48" i="41"/>
  <c r="A48" i="41"/>
  <c r="U47" i="41"/>
  <c r="A47" i="41"/>
  <c r="U46" i="41"/>
  <c r="A46" i="41"/>
  <c r="U45" i="41"/>
  <c r="A45" i="41"/>
  <c r="U44" i="41"/>
  <c r="A44" i="41"/>
  <c r="U43" i="41"/>
  <c r="A43" i="41"/>
  <c r="U42" i="41"/>
  <c r="A42" i="41"/>
  <c r="U41" i="41"/>
  <c r="A41" i="41"/>
  <c r="U40" i="41"/>
  <c r="A40" i="41"/>
  <c r="U39" i="41"/>
  <c r="A39" i="41"/>
  <c r="U38" i="41"/>
  <c r="A38" i="41"/>
  <c r="AL31" i="41"/>
  <c r="AF31" i="41"/>
  <c r="AA31" i="41"/>
  <c r="Z31" i="41"/>
  <c r="R31" i="41"/>
  <c r="L31" i="41"/>
  <c r="G31" i="41"/>
  <c r="F31" i="41"/>
  <c r="AL30" i="41"/>
  <c r="AF30" i="41"/>
  <c r="AA30" i="41"/>
  <c r="Z30" i="41"/>
  <c r="R30" i="41"/>
  <c r="L30" i="41"/>
  <c r="G30" i="41"/>
  <c r="F30" i="41"/>
  <c r="F48" i="41" s="1"/>
  <c r="I48" i="41" s="1"/>
  <c r="AL29" i="41"/>
  <c r="AF29" i="41"/>
  <c r="AA29" i="41"/>
  <c r="Z29" i="41"/>
  <c r="R29" i="41"/>
  <c r="L29" i="41"/>
  <c r="G29" i="41"/>
  <c r="F29" i="41"/>
  <c r="AL28" i="41"/>
  <c r="AF28" i="41"/>
  <c r="AA28" i="41"/>
  <c r="Z28" i="41"/>
  <c r="R28" i="41"/>
  <c r="L28" i="41"/>
  <c r="G28" i="41"/>
  <c r="F28" i="41"/>
  <c r="F46" i="41" s="1"/>
  <c r="I46" i="41" s="1"/>
  <c r="AL27" i="41"/>
  <c r="AF27" i="41"/>
  <c r="AA27" i="41"/>
  <c r="Z27" i="41"/>
  <c r="R27" i="41"/>
  <c r="L27" i="41"/>
  <c r="G27" i="41"/>
  <c r="F27" i="41"/>
  <c r="AL26" i="41"/>
  <c r="AF26" i="41"/>
  <c r="AA26" i="41"/>
  <c r="Z26" i="41"/>
  <c r="L26" i="41"/>
  <c r="G26" i="41"/>
  <c r="F26" i="41"/>
  <c r="F44" i="41" s="1"/>
  <c r="I44" i="41" s="1"/>
  <c r="AL25" i="41"/>
  <c r="AF25" i="41"/>
  <c r="AA25" i="41"/>
  <c r="Z25" i="41"/>
  <c r="L25" i="41"/>
  <c r="G25" i="41"/>
  <c r="F25" i="41"/>
  <c r="F43" i="41" s="1"/>
  <c r="I43" i="41" s="1"/>
  <c r="AL24" i="41"/>
  <c r="AF24" i="41"/>
  <c r="AA24" i="41"/>
  <c r="Z24" i="41"/>
  <c r="R24" i="41"/>
  <c r="L24" i="41"/>
  <c r="G24" i="41"/>
  <c r="F24" i="41"/>
  <c r="F42" i="41" s="1"/>
  <c r="I42" i="41" s="1"/>
  <c r="AL23" i="41"/>
  <c r="AF23" i="41"/>
  <c r="AA23" i="41"/>
  <c r="Z23" i="41"/>
  <c r="R23" i="41"/>
  <c r="L23" i="41"/>
  <c r="G23" i="41"/>
  <c r="F23" i="41"/>
  <c r="F41" i="41" s="1"/>
  <c r="I41" i="41" s="1"/>
  <c r="AL22" i="41"/>
  <c r="AF22" i="41"/>
  <c r="AA22" i="41"/>
  <c r="Z22" i="41"/>
  <c r="R22" i="41"/>
  <c r="L22" i="41"/>
  <c r="G22" i="41"/>
  <c r="F22" i="41"/>
  <c r="F40" i="41" s="1"/>
  <c r="I40" i="41" s="1"/>
  <c r="AL21" i="41"/>
  <c r="AF21" i="41"/>
  <c r="AA21" i="41"/>
  <c r="Z21" i="41"/>
  <c r="R21" i="41"/>
  <c r="L21" i="41"/>
  <c r="G21" i="41"/>
  <c r="F21" i="41"/>
  <c r="F39" i="41" s="1"/>
  <c r="I39" i="41" s="1"/>
  <c r="AL20" i="41"/>
  <c r="AF20" i="41"/>
  <c r="AA20" i="41"/>
  <c r="Z20" i="41"/>
  <c r="L20" i="41"/>
  <c r="G20" i="41"/>
  <c r="F20" i="41"/>
  <c r="Z49" i="41" l="1"/>
  <c r="AC49" i="41" s="1"/>
  <c r="X49" i="41"/>
  <c r="AA49" i="41" s="1"/>
  <c r="Y49" i="41"/>
  <c r="AB49" i="41" s="1"/>
  <c r="Y44" i="41"/>
  <c r="AB44" i="41" s="1"/>
  <c r="Z44" i="41"/>
  <c r="AC44" i="41" s="1"/>
  <c r="X44" i="41"/>
  <c r="AA44" i="41" s="1"/>
  <c r="X46" i="41"/>
  <c r="AA46" i="41" s="1"/>
  <c r="Z46" i="41"/>
  <c r="AC46" i="41" s="1"/>
  <c r="Y46" i="41"/>
  <c r="AB46" i="41" s="1"/>
  <c r="Y43" i="41"/>
  <c r="AB43" i="41" s="1"/>
  <c r="Z43" i="41"/>
  <c r="AC43" i="41" s="1"/>
  <c r="X43" i="41"/>
  <c r="AA43" i="41" s="1"/>
  <c r="X47" i="41"/>
  <c r="AA47" i="41" s="1"/>
  <c r="Y47" i="41"/>
  <c r="AB47" i="41" s="1"/>
  <c r="Z47" i="41"/>
  <c r="AC47" i="41" s="1"/>
  <c r="Z38" i="41"/>
  <c r="AC38" i="41" s="1"/>
  <c r="Y38" i="41"/>
  <c r="AB38" i="41" s="1"/>
  <c r="X38" i="41"/>
  <c r="AA38" i="41" s="1"/>
  <c r="X39" i="41"/>
  <c r="AA39" i="41" s="1"/>
  <c r="Y39" i="41"/>
  <c r="AB39" i="41" s="1"/>
  <c r="Z39" i="41"/>
  <c r="AC39" i="41" s="1"/>
  <c r="Z41" i="41"/>
  <c r="AC41" i="41" s="1"/>
  <c r="X41" i="41"/>
  <c r="AA41" i="41" s="1"/>
  <c r="Y41" i="41"/>
  <c r="AB41" i="41" s="1"/>
  <c r="X42" i="41"/>
  <c r="AA42" i="41" s="1"/>
  <c r="Y42" i="41"/>
  <c r="AB42" i="41" s="1"/>
  <c r="Z42" i="41"/>
  <c r="AC42" i="41" s="1"/>
  <c r="X45" i="41"/>
  <c r="AA45" i="41" s="1"/>
  <c r="Y45" i="41"/>
  <c r="AB45" i="41" s="1"/>
  <c r="Z45" i="41"/>
  <c r="AC45" i="41" s="1"/>
  <c r="X48" i="41"/>
  <c r="AA48" i="41" s="1"/>
  <c r="Y48" i="41"/>
  <c r="AB48" i="41" s="1"/>
  <c r="Z48" i="41"/>
  <c r="AC48" i="41" s="1"/>
  <c r="X40" i="41"/>
  <c r="AA40" i="41" s="1"/>
  <c r="Y40" i="41"/>
  <c r="AB40" i="41" s="1"/>
  <c r="Z40" i="41"/>
  <c r="AC40" i="41" s="1"/>
  <c r="D38" i="41"/>
  <c r="G38" i="41" s="1"/>
  <c r="E46" i="41"/>
  <c r="H46" i="41" s="1"/>
  <c r="E45" i="41"/>
  <c r="H45" i="41" s="1"/>
  <c r="E49" i="41"/>
  <c r="H49" i="41" s="1"/>
  <c r="D41" i="41"/>
  <c r="G41" i="41" s="1"/>
  <c r="E41" i="41"/>
  <c r="H41" i="41" s="1"/>
  <c r="F47" i="41"/>
  <c r="I47" i="41" s="1"/>
  <c r="D46" i="41"/>
  <c r="G46" i="41" s="1"/>
  <c r="F38" i="41"/>
  <c r="I38" i="41" s="1"/>
  <c r="P32" i="41"/>
  <c r="AJ32" i="41"/>
  <c r="E38" i="41"/>
  <c r="H38" i="41" s="1"/>
  <c r="D40" i="41"/>
  <c r="G40" i="41" s="1"/>
  <c r="D44" i="41"/>
  <c r="G44" i="41" s="1"/>
  <c r="F45" i="41"/>
  <c r="I45" i="41" s="1"/>
  <c r="D48" i="41"/>
  <c r="G48" i="41" s="1"/>
  <c r="F49" i="41"/>
  <c r="I49" i="41" s="1"/>
  <c r="E40" i="41"/>
  <c r="H40" i="41" s="1"/>
  <c r="E44" i="41"/>
  <c r="H44" i="41" s="1"/>
  <c r="E48" i="41"/>
  <c r="H48" i="41" s="1"/>
  <c r="D39" i="41"/>
  <c r="G39" i="41" s="1"/>
  <c r="D43" i="41"/>
  <c r="G43" i="41" s="1"/>
  <c r="D47" i="41"/>
  <c r="G47" i="41" s="1"/>
  <c r="E39" i="41"/>
  <c r="H39" i="41" s="1"/>
  <c r="E43" i="41"/>
  <c r="H43" i="41" s="1"/>
  <c r="E47" i="41"/>
  <c r="H47" i="41" s="1"/>
  <c r="D42" i="41"/>
  <c r="G42" i="41" s="1"/>
  <c r="E42" i="41"/>
  <c r="H42" i="41" s="1"/>
  <c r="D45" i="41"/>
  <c r="G45" i="41" s="1"/>
  <c r="D49" i="41"/>
  <c r="G49" i="41" s="1"/>
  <c r="AA50" i="41" l="1"/>
  <c r="I50" i="41"/>
  <c r="AB50" i="41"/>
  <c r="AC50" i="41"/>
  <c r="G50" i="41"/>
  <c r="H50" i="41"/>
</calcChain>
</file>

<file path=xl/sharedStrings.xml><?xml version="1.0" encoding="utf-8"?>
<sst xmlns="http://schemas.openxmlformats.org/spreadsheetml/2006/main" count="371" uniqueCount="236">
  <si>
    <t>None/Uncontrolled</t>
  </si>
  <si>
    <t>Baghouse</t>
  </si>
  <si>
    <t>Other</t>
  </si>
  <si>
    <t>Unit Type</t>
  </si>
  <si>
    <t>% Straight to Hopper</t>
  </si>
  <si>
    <t>Control type</t>
  </si>
  <si>
    <t>Rail Car</t>
  </si>
  <si>
    <t>Truck</t>
  </si>
  <si>
    <t>0:100</t>
  </si>
  <si>
    <t>20:80</t>
  </si>
  <si>
    <t>10:90</t>
  </si>
  <si>
    <t>30:70</t>
  </si>
  <si>
    <t>40:60</t>
  </si>
  <si>
    <t>50:50</t>
  </si>
  <si>
    <t>60:40</t>
  </si>
  <si>
    <t>70:30</t>
  </si>
  <si>
    <t>80:20</t>
  </si>
  <si>
    <t>90:10</t>
  </si>
  <si>
    <t>100:10</t>
  </si>
  <si>
    <t>Yes/NO</t>
  </si>
  <si>
    <t>YES</t>
  </si>
  <si>
    <t>NO</t>
  </si>
  <si>
    <t>X</t>
  </si>
  <si>
    <t>Choice</t>
  </si>
  <si>
    <t>Permit Type</t>
  </si>
  <si>
    <t>Construction Permit</t>
  </si>
  <si>
    <t>Operating Permit</t>
  </si>
  <si>
    <t>New Construction</t>
  </si>
  <si>
    <t>Existing Plant</t>
  </si>
  <si>
    <t>Denatured Ethanol</t>
  </si>
  <si>
    <t>Raw Material</t>
  </si>
  <si>
    <t>Milo</t>
  </si>
  <si>
    <t>Cellulose</t>
  </si>
  <si>
    <t>Corn</t>
  </si>
  <si>
    <t>Dump Pits</t>
  </si>
  <si>
    <t>Enclosure</t>
  </si>
  <si>
    <t>Partially Enclosed</t>
  </si>
  <si>
    <t>Choke-flow</t>
  </si>
  <si>
    <t>Enclosed</t>
  </si>
  <si>
    <t>Material Transfer</t>
  </si>
  <si>
    <t>Front-End Loader</t>
  </si>
  <si>
    <t>Conveyor</t>
  </si>
  <si>
    <t>Dump Truck</t>
  </si>
  <si>
    <t>Loadout Spout</t>
  </si>
  <si>
    <t>Pile Control</t>
  </si>
  <si>
    <t>Covered</t>
  </si>
  <si>
    <t>Covered &amp; Supressant</t>
  </si>
  <si>
    <t>None</t>
  </si>
  <si>
    <t>column dryer</t>
  </si>
  <si>
    <t>rack dryer</t>
  </si>
  <si>
    <t>self‐cleaning screens</t>
  </si>
  <si>
    <t>other</t>
  </si>
  <si>
    <t>Dryer Type</t>
  </si>
  <si>
    <t>RTO</t>
  </si>
  <si>
    <t>Fermentation Control</t>
  </si>
  <si>
    <t>Vent Scrubber</t>
  </si>
  <si>
    <t>No Control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</si>
  <si>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Scubber</t>
    </r>
  </si>
  <si>
    <t>Type of solids</t>
  </si>
  <si>
    <t>DDGS</t>
  </si>
  <si>
    <t>WDGS</t>
  </si>
  <si>
    <t>Denaturant</t>
  </si>
  <si>
    <t>Type of Loadout</t>
  </si>
  <si>
    <t>Loading Type</t>
  </si>
  <si>
    <t>Submerged Loading</t>
  </si>
  <si>
    <t>Bottom-Fill Loading</t>
  </si>
  <si>
    <t>Tank Content</t>
  </si>
  <si>
    <t>Tank Orientation</t>
  </si>
  <si>
    <t>Tank Location</t>
  </si>
  <si>
    <t>Type of Tank</t>
  </si>
  <si>
    <t>Type of Primary Seal</t>
  </si>
  <si>
    <t>Ethanol</t>
  </si>
  <si>
    <t>Corrosion Inhibitor</t>
  </si>
  <si>
    <t>Vertical</t>
  </si>
  <si>
    <t>Horizontal</t>
  </si>
  <si>
    <t>Hydrochloric Acid</t>
  </si>
  <si>
    <t>Above Ground</t>
  </si>
  <si>
    <t>Under Ground</t>
  </si>
  <si>
    <t>Fixed Roof</t>
  </si>
  <si>
    <t>External Floating Roof</t>
  </si>
  <si>
    <t>Internal Floating Roof</t>
  </si>
  <si>
    <t>Mechanical Shoe</t>
  </si>
  <si>
    <t>Liquid Mounted</t>
  </si>
  <si>
    <t>Vapor Mounted</t>
  </si>
  <si>
    <t>White</t>
  </si>
  <si>
    <t>Gasoline</t>
  </si>
  <si>
    <t>Shell Condition</t>
  </si>
  <si>
    <t>Light Rust</t>
  </si>
  <si>
    <t>Dense Rust</t>
  </si>
  <si>
    <t>Gunite Lining</t>
  </si>
  <si>
    <t>Number of columns</t>
  </si>
  <si>
    <t>Self Support</t>
  </si>
  <si>
    <t>PM</t>
  </si>
  <si>
    <t>Default Control Equipment</t>
  </si>
  <si>
    <t>Controlled Units</t>
  </si>
  <si>
    <t>Grain Handling</t>
  </si>
  <si>
    <t>Receiving &amp; Handling</t>
  </si>
  <si>
    <t>Results Summary</t>
  </si>
  <si>
    <t>Boiler Types</t>
  </si>
  <si>
    <t>Uncontrolled</t>
  </si>
  <si>
    <t>Control Type</t>
  </si>
  <si>
    <t>Low Nox burners</t>
  </si>
  <si>
    <t>Flue Gas recirculation</t>
  </si>
  <si>
    <t>Post-NSPS</t>
  </si>
  <si>
    <t>NSPS</t>
  </si>
  <si>
    <t>Pre-NSPS</t>
  </si>
  <si>
    <t>Both</t>
  </si>
  <si>
    <t>b</t>
  </si>
  <si>
    <t>Fermentation Type</t>
  </si>
  <si>
    <t>Batch Fermentation</t>
  </si>
  <si>
    <t>Continous Fermentation</t>
  </si>
  <si>
    <t>Fermenter</t>
  </si>
  <si>
    <t>Beerwell</t>
  </si>
  <si>
    <t>Fermenter/beerwell</t>
  </si>
  <si>
    <t>Scrubber</t>
  </si>
  <si>
    <t>Storage Control type</t>
  </si>
  <si>
    <t>Oiler</t>
  </si>
  <si>
    <t>vehicle miles traveled</t>
  </si>
  <si>
    <t>VMT:</t>
  </si>
  <si>
    <t>Total Annual Emissions:</t>
  </si>
  <si>
    <t xml:space="preserve">   default = 0%</t>
  </si>
  <si>
    <r>
      <t>CE</t>
    </r>
    <r>
      <rPr>
        <sz val="10"/>
        <rFont val="Times New Roman"/>
        <family val="1"/>
      </rPr>
      <t xml:space="preserve"> =</t>
    </r>
  </si>
  <si>
    <r>
      <t>unpaved</t>
    </r>
    <r>
      <rPr>
        <sz val="10"/>
        <rFont val="Times New Roman"/>
        <family val="1"/>
      </rPr>
      <t xml:space="preserve"> road, dust control efficiency</t>
    </r>
  </si>
  <si>
    <r>
      <t>CE</t>
    </r>
    <r>
      <rPr>
        <sz val="10"/>
        <rFont val="Times New Roman"/>
        <family val="1"/>
      </rPr>
      <t>:</t>
    </r>
  </si>
  <si>
    <t xml:space="preserve">   default = 30, minimum =15</t>
  </si>
  <si>
    <t>mean vehicle speed on road (mph)</t>
  </si>
  <si>
    <r>
      <t>S</t>
    </r>
    <r>
      <rPr>
        <sz val="10"/>
        <rFont val="Times New Roman"/>
        <family val="1"/>
      </rPr>
      <t>:</t>
    </r>
  </si>
  <si>
    <t xml:space="preserve">   default = 90</t>
  </si>
  <si>
    <r>
      <t>P</t>
    </r>
    <r>
      <rPr>
        <sz val="10"/>
        <rFont val="Times New Roman"/>
        <family val="1"/>
      </rPr>
      <t xml:space="preserve"> =</t>
    </r>
  </si>
  <si>
    <t>days/yr with at least 0.01" of precipitation</t>
  </si>
  <si>
    <r>
      <t>P</t>
    </r>
    <r>
      <rPr>
        <sz val="10"/>
        <rFont val="Times New Roman"/>
        <family val="1"/>
      </rPr>
      <t>:</t>
    </r>
  </si>
  <si>
    <t>average vehicle weight (tons)</t>
  </si>
  <si>
    <r>
      <t>W</t>
    </r>
    <r>
      <rPr>
        <sz val="10"/>
        <rFont val="Times New Roman"/>
        <family val="1"/>
      </rPr>
      <t>:</t>
    </r>
  </si>
  <si>
    <t>silt content (%) of unpaved road surface</t>
  </si>
  <si>
    <r>
      <t>sC</t>
    </r>
    <r>
      <rPr>
        <sz val="10"/>
        <rFont val="Times New Roman"/>
        <family val="1"/>
      </rPr>
      <t>:</t>
    </r>
  </si>
  <si>
    <r>
      <t>silt loading (g/m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of paved road surface</t>
    </r>
  </si>
  <si>
    <r>
      <t>sL</t>
    </r>
    <r>
      <rPr>
        <sz val="10"/>
        <rFont val="Times New Roman"/>
        <family val="1"/>
      </rPr>
      <t>:</t>
    </r>
  </si>
  <si>
    <t xml:space="preserve">  Tables 13.2.1-1 &amp; 13.2.2-2 (unpaved)</t>
  </si>
  <si>
    <t>dimensionless constants from AP-42</t>
  </si>
  <si>
    <r>
      <t>k, a, b, c, d</t>
    </r>
    <r>
      <rPr>
        <sz val="10"/>
        <rFont val="Times New Roman"/>
        <family val="1"/>
      </rPr>
      <t>:</t>
    </r>
  </si>
  <si>
    <t xml:space="preserve">  Chapter 13.IV (paved)</t>
  </si>
  <si>
    <t>dimensionless constants from Draft AP-42</t>
  </si>
  <si>
    <r>
      <t>k, d</t>
    </r>
    <r>
      <rPr>
        <sz val="10"/>
        <rFont val="Times New Roman"/>
        <family val="1"/>
      </rPr>
      <t>:</t>
    </r>
  </si>
  <si>
    <r>
      <t>PM</t>
    </r>
    <r>
      <rPr>
        <b/>
        <vertAlign val="subscript"/>
        <sz val="10"/>
        <rFont val="Times New Roman"/>
        <family val="1"/>
      </rPr>
      <t>2.5</t>
    </r>
  </si>
  <si>
    <r>
      <t>PM</t>
    </r>
    <r>
      <rPr>
        <b/>
        <vertAlign val="subscript"/>
        <sz val="10"/>
        <rFont val="Times New Roman"/>
        <family val="1"/>
      </rPr>
      <t>10</t>
    </r>
  </si>
  <si>
    <t>haul road emissions (lb/VMT)</t>
  </si>
  <si>
    <r>
      <t>E</t>
    </r>
    <r>
      <rPr>
        <sz val="10"/>
        <rFont val="Times New Roman"/>
        <family val="1"/>
      </rPr>
      <t>:</t>
    </r>
  </si>
  <si>
    <t>Description of Constants/Variables</t>
  </si>
  <si>
    <t>Potential Emissions
(tons/yr)</t>
  </si>
  <si>
    <t>Emission Factors (lb/VMT)</t>
  </si>
  <si>
    <t>Emission Calculations</t>
  </si>
  <si>
    <t>Total VMT:</t>
  </si>
  <si>
    <t>ton</t>
  </si>
  <si>
    <t>gal</t>
  </si>
  <si>
    <t>Ave.</t>
  </si>
  <si>
    <t>full</t>
  </si>
  <si>
    <t>empty</t>
  </si>
  <si>
    <t>Annual VMT</t>
  </si>
  <si>
    <r>
      <t xml:space="preserve">Ave. Truck Capacity </t>
    </r>
    <r>
      <rPr>
        <b/>
        <sz val="9"/>
        <rFont val="Times New Roman"/>
        <family val="1"/>
      </rPr>
      <t>(units/truck)</t>
    </r>
  </si>
  <si>
    <r>
      <t xml:space="preserve">Unrestricted Maximum Throughput </t>
    </r>
    <r>
      <rPr>
        <b/>
        <sz val="9"/>
        <rFont val="Times New Roman"/>
        <family val="1"/>
      </rPr>
      <t>(units/yr)</t>
    </r>
  </si>
  <si>
    <r>
      <t xml:space="preserve">Ave. Speed </t>
    </r>
    <r>
      <rPr>
        <b/>
        <sz val="9"/>
        <rFont val="Times New Roman"/>
        <family val="1"/>
      </rPr>
      <t>(mph)</t>
    </r>
  </si>
  <si>
    <r>
      <t xml:space="preserve">Truck Weight        </t>
    </r>
    <r>
      <rPr>
        <b/>
        <sz val="9"/>
        <rFont val="Times New Roman"/>
        <family val="1"/>
      </rPr>
      <t>(tons)</t>
    </r>
  </si>
  <si>
    <r>
      <t>Roundtrip Length</t>
    </r>
    <r>
      <rPr>
        <b/>
        <sz val="9"/>
        <rFont val="Times New Roman"/>
        <family val="1"/>
      </rPr>
      <t xml:space="preserve">             (feet)</t>
    </r>
  </si>
  <si>
    <t>Road Type / Silt Value</t>
  </si>
  <si>
    <t>Activity / Road Description</t>
  </si>
  <si>
    <t>Haul Road / Traffic Parameters</t>
  </si>
  <si>
    <r>
      <t>PM</t>
    </r>
    <r>
      <rPr>
        <vertAlign val="subscript"/>
        <sz val="10"/>
        <rFont val="Times New Roman"/>
        <family val="1"/>
      </rPr>
      <t>2.5</t>
    </r>
  </si>
  <si>
    <r>
      <t>PM</t>
    </r>
    <r>
      <rPr>
        <vertAlign val="subscript"/>
        <sz val="10"/>
        <rFont val="Times New Roman"/>
        <family val="1"/>
      </rPr>
      <t>10</t>
    </r>
  </si>
  <si>
    <t>d</t>
  </si>
  <si>
    <t>a</t>
  </si>
  <si>
    <t>k</t>
  </si>
  <si>
    <t>(Modified)</t>
  </si>
  <si>
    <t>Equation (1a):</t>
  </si>
  <si>
    <t>Equation (2):</t>
  </si>
  <si>
    <r>
      <t>Unpaved</t>
    </r>
    <r>
      <rPr>
        <b/>
        <sz val="10"/>
        <rFont val="Times New Roman"/>
        <family val="1"/>
      </rPr>
      <t xml:space="preserve"> roads  </t>
    </r>
    <r>
      <rPr>
        <b/>
        <sz val="9"/>
        <rFont val="Times New Roman"/>
        <family val="1"/>
      </rPr>
      <t>{AP-42 Chapter 13.2.2 (11/06)}</t>
    </r>
  </si>
  <si>
    <r>
      <t>Paved</t>
    </r>
    <r>
      <rPr>
        <b/>
        <sz val="10"/>
        <rFont val="Times New Roman"/>
        <family val="1"/>
      </rPr>
      <t xml:space="preserve"> roads  </t>
    </r>
    <r>
      <rPr>
        <b/>
        <sz val="9"/>
        <rFont val="Times New Roman"/>
        <family val="1"/>
      </rPr>
      <t>{AP-42 Chapter 13.2.1 (1/11)}</t>
    </r>
  </si>
  <si>
    <t>Ave. Truck Capacity</t>
  </si>
  <si>
    <t>Other1</t>
  </si>
  <si>
    <t>Other2</t>
  </si>
  <si>
    <t>Input Road Type</t>
  </si>
  <si>
    <t>Unpaved Low Silt</t>
  </si>
  <si>
    <t>Unpaved Medium Silt</t>
  </si>
  <si>
    <t>Unpaved High Silt</t>
  </si>
  <si>
    <t>Paved Low Silt</t>
  </si>
  <si>
    <t>Paved Medium Silt</t>
  </si>
  <si>
    <t>Paved High Silt</t>
  </si>
  <si>
    <t>Haul Road Emissions</t>
  </si>
  <si>
    <t>Fuel Type</t>
  </si>
  <si>
    <t>Engine Configuration</t>
  </si>
  <si>
    <t>Natural Gas</t>
  </si>
  <si>
    <t>4-STROKE RICH-BURN</t>
  </si>
  <si>
    <t>4-STROKE LEAN-BURN</t>
  </si>
  <si>
    <t>2-STROKE LEAN-BURN</t>
  </si>
  <si>
    <t>Dual Fuel (95% NG + Diesel</t>
  </si>
  <si>
    <t>Type of Secondary Seal</t>
  </si>
  <si>
    <t xml:space="preserve">Shoe Mounted </t>
  </si>
  <si>
    <t>Rim Mounted</t>
  </si>
  <si>
    <t>Internal Shell Conditions</t>
  </si>
  <si>
    <t>External Shell Color</t>
  </si>
  <si>
    <t>External Shell Condition</t>
  </si>
  <si>
    <t>Deck Type</t>
  </si>
  <si>
    <t>Deck Fitting Category</t>
  </si>
  <si>
    <t>Aluminum/ Specular</t>
  </si>
  <si>
    <t>Aluminum/ Diffuse</t>
  </si>
  <si>
    <t>Gray/ Light</t>
  </si>
  <si>
    <t>Gray/ Medium</t>
  </si>
  <si>
    <t>Red/ Prime</t>
  </si>
  <si>
    <t>Good</t>
  </si>
  <si>
    <t>Poor</t>
  </si>
  <si>
    <t>Bolted</t>
  </si>
  <si>
    <t>Welded</t>
  </si>
  <si>
    <t xml:space="preserve">Typical </t>
  </si>
  <si>
    <t>Detail</t>
  </si>
  <si>
    <t>Current PTE, (lb/hr)</t>
  </si>
  <si>
    <t>Current PTE, (ton/yr)</t>
  </si>
  <si>
    <t>Current Fugitive PTE, (lb/hr)</t>
  </si>
  <si>
    <t>Current Fugitive PTE, (ton/yr)</t>
  </si>
  <si>
    <t>PTE after the project, (lb/hr)</t>
  </si>
  <si>
    <t>Project PTE, (lb/hr)</t>
  </si>
  <si>
    <t>PTE after the project, (ton/yr)</t>
  </si>
  <si>
    <t>Project PTE, (ton/yr)</t>
  </si>
  <si>
    <t>Fugitive PTE after the Project, (lb/hr)</t>
  </si>
  <si>
    <t>Fugitive PTE after the Project, (ton/yr)</t>
  </si>
  <si>
    <t>Project Fugitive PTE, (lb/hr)</t>
  </si>
  <si>
    <t>Project Fugitive PTE, (ton/yr)</t>
  </si>
  <si>
    <t>Universal Calculation Spreadsheets</t>
  </si>
  <si>
    <t>Raw Material 1 Delivery</t>
  </si>
  <si>
    <t>Raw Material 2 Delivery</t>
  </si>
  <si>
    <t>Product 1 Shipping</t>
  </si>
  <si>
    <t>Product 2 Shipping</t>
  </si>
  <si>
    <t>Other3</t>
  </si>
  <si>
    <t>Other4</t>
  </si>
  <si>
    <t>Other5</t>
  </si>
  <si>
    <t>Other6</t>
  </si>
  <si>
    <t>Other7</t>
  </si>
  <si>
    <t>Other8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</si>
</sst>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 &quot;%&quot;"/>
    <numFmt numFmtId="166" formatCode="m\o\n\th\ d\,\ yyyy"/>
    <numFmt numFmtId="167" formatCode="#.00"/>
    <numFmt numFmtId="168" formatCode="#.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MT"/>
    </font>
    <font>
      <b/>
      <sz val="11"/>
      <name val="Times New Roman"/>
      <family val="1"/>
    </font>
    <font>
      <b/>
      <sz val="12"/>
      <color rgb="FF00000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i/>
      <sz val="9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166" fontId="25" fillId="0" borderId="0">
      <protection locked="0"/>
    </xf>
    <xf numFmtId="167" fontId="25" fillId="0" borderId="0">
      <protection locked="0"/>
    </xf>
    <xf numFmtId="168" fontId="26" fillId="0" borderId="0">
      <protection locked="0"/>
    </xf>
    <xf numFmtId="168" fontId="26" fillId="0" borderId="0">
      <protection locked="0"/>
    </xf>
    <xf numFmtId="0" fontId="9" fillId="0" borderId="0"/>
    <xf numFmtId="0" fontId="27" fillId="6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25" fillId="0" borderId="69">
      <protection locked="0"/>
    </xf>
    <xf numFmtId="0" fontId="7" fillId="0" borderId="0"/>
    <xf numFmtId="0" fontId="3" fillId="0" borderId="0"/>
    <xf numFmtId="0" fontId="7" fillId="0" borderId="0"/>
  </cellStyleXfs>
  <cellXfs count="23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quotePrefix="1" applyFont="1"/>
    <xf numFmtId="9" fontId="1" fillId="0" borderId="0" xfId="0" applyNumberFormat="1" applyFont="1"/>
    <xf numFmtId="0" fontId="14" fillId="5" borderId="56" xfId="1" applyFont="1" applyFill="1" applyBorder="1" applyAlignment="1" applyProtection="1">
      <alignment horizontal="center" vertical="center"/>
    </xf>
    <xf numFmtId="0" fontId="14" fillId="5" borderId="52" xfId="1" applyFont="1" applyFill="1" applyBorder="1" applyAlignment="1" applyProtection="1">
      <alignment horizontal="center"/>
    </xf>
    <xf numFmtId="0" fontId="14" fillId="5" borderId="48" xfId="1" applyFont="1" applyFill="1" applyBorder="1" applyAlignment="1" applyProtection="1">
      <alignment horizontal="center"/>
    </xf>
    <xf numFmtId="0" fontId="14" fillId="5" borderId="55" xfId="1" applyFont="1" applyFill="1" applyBorder="1" applyAlignment="1" applyProtection="1">
      <alignment horizontal="center" vertical="center"/>
    </xf>
    <xf numFmtId="0" fontId="14" fillId="5" borderId="51" xfId="1" applyFont="1" applyFill="1" applyBorder="1" applyAlignment="1" applyProtection="1">
      <alignment horizontal="center"/>
    </xf>
    <xf numFmtId="0" fontId="14" fillId="5" borderId="47" xfId="1" applyFont="1" applyFill="1" applyBorder="1" applyAlignment="1" applyProtection="1">
      <alignment horizontal="center"/>
    </xf>
    <xf numFmtId="164" fontId="14" fillId="0" borderId="70" xfId="1" applyNumberFormat="1" applyFont="1" applyFill="1" applyBorder="1" applyAlignment="1" applyProtection="1">
      <alignment horizontal="center" vertical="center"/>
    </xf>
    <xf numFmtId="164" fontId="14" fillId="0" borderId="31" xfId="1" applyNumberFormat="1" applyFont="1" applyFill="1" applyBorder="1" applyAlignment="1" applyProtection="1">
      <alignment horizontal="center" vertical="center"/>
    </xf>
    <xf numFmtId="164" fontId="14" fillId="0" borderId="23" xfId="1" applyNumberFormat="1" applyFont="1" applyFill="1" applyBorder="1" applyAlignment="1" applyProtection="1">
      <alignment horizontal="center" vertical="center"/>
    </xf>
    <xf numFmtId="2" fontId="14" fillId="0" borderId="10" xfId="1" applyNumberFormat="1" applyFont="1" applyFill="1" applyBorder="1" applyAlignment="1" applyProtection="1">
      <alignment horizontal="center"/>
    </xf>
    <xf numFmtId="2" fontId="14" fillId="0" borderId="4" xfId="1" applyNumberFormat="1" applyFont="1" applyFill="1" applyBorder="1" applyAlignment="1" applyProtection="1">
      <alignment horizontal="center"/>
    </xf>
    <xf numFmtId="2" fontId="14" fillId="0" borderId="11" xfId="1" applyNumberFormat="1" applyFont="1" applyFill="1" applyBorder="1" applyAlignment="1" applyProtection="1">
      <alignment horizontal="center"/>
    </xf>
    <xf numFmtId="2" fontId="14" fillId="0" borderId="33" xfId="1" applyNumberFormat="1" applyFont="1" applyFill="1" applyBorder="1" applyAlignment="1" applyProtection="1">
      <alignment horizontal="center"/>
    </xf>
    <xf numFmtId="2" fontId="14" fillId="0" borderId="18" xfId="1" applyNumberFormat="1" applyFont="1" applyFill="1" applyBorder="1" applyAlignment="1" applyProtection="1">
      <alignment horizontal="center"/>
    </xf>
    <xf numFmtId="2" fontId="14" fillId="0" borderId="12" xfId="1" applyNumberFormat="1" applyFont="1" applyFill="1" applyBorder="1" applyAlignment="1" applyProtection="1">
      <alignment horizontal="center"/>
    </xf>
    <xf numFmtId="2" fontId="14" fillId="0" borderId="57" xfId="1" applyNumberFormat="1" applyFont="1" applyFill="1" applyBorder="1" applyAlignment="1" applyProtection="1">
      <alignment horizontal="center"/>
    </xf>
    <xf numFmtId="2" fontId="14" fillId="0" borderId="5" xfId="1" applyNumberFormat="1" applyFont="1" applyFill="1" applyBorder="1" applyAlignment="1" applyProtection="1">
      <alignment horizontal="center"/>
    </xf>
    <xf numFmtId="2" fontId="14" fillId="0" borderId="20" xfId="1" applyNumberFormat="1" applyFont="1" applyFill="1" applyBorder="1" applyAlignment="1" applyProtection="1">
      <alignment horizontal="center"/>
    </xf>
    <xf numFmtId="2" fontId="13" fillId="0" borderId="13" xfId="1" applyNumberFormat="1" applyFont="1" applyBorder="1" applyAlignment="1" applyProtection="1">
      <alignment horizontal="center"/>
    </xf>
    <xf numFmtId="2" fontId="13" fillId="0" borderId="22" xfId="1" applyNumberFormat="1" applyFont="1" applyBorder="1" applyAlignment="1" applyProtection="1">
      <alignment horizontal="center"/>
    </xf>
    <xf numFmtId="2" fontId="13" fillId="0" borderId="14" xfId="1" applyNumberFormat="1" applyFont="1" applyBorder="1" applyAlignment="1" applyProtection="1">
      <alignment horizontal="center"/>
    </xf>
    <xf numFmtId="2" fontId="14" fillId="0" borderId="4" xfId="1" applyNumberFormat="1" applyFont="1" applyBorder="1" applyAlignment="1" applyProtection="1">
      <alignment horizontal="center"/>
    </xf>
    <xf numFmtId="2" fontId="14" fillId="0" borderId="18" xfId="1" applyNumberFormat="1" applyFont="1" applyBorder="1" applyAlignment="1" applyProtection="1">
      <alignment horizontal="center"/>
    </xf>
    <xf numFmtId="2" fontId="14" fillId="0" borderId="5" xfId="1" applyNumberFormat="1" applyFont="1" applyBorder="1" applyAlignment="1" applyProtection="1">
      <alignment horizontal="center"/>
    </xf>
    <xf numFmtId="0" fontId="14" fillId="5" borderId="54" xfId="1" applyFont="1" applyFill="1" applyBorder="1" applyAlignment="1" applyProtection="1">
      <alignment horizontal="center"/>
    </xf>
    <xf numFmtId="0" fontId="14" fillId="5" borderId="50" xfId="1" applyFont="1" applyFill="1" applyBorder="1" applyAlignment="1" applyProtection="1">
      <alignment horizontal="center"/>
    </xf>
    <xf numFmtId="0" fontId="14" fillId="5" borderId="46" xfId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4" fillId="0" borderId="0" xfId="1" applyFont="1" applyProtection="1">
      <protection hidden="1"/>
    </xf>
    <xf numFmtId="0" fontId="14" fillId="2" borderId="0" xfId="1" applyFont="1" applyFill="1" applyBorder="1" applyProtection="1">
      <protection hidden="1"/>
    </xf>
    <xf numFmtId="0" fontId="14" fillId="2" borderId="0" xfId="1" applyFont="1" applyFill="1" applyProtection="1">
      <protection hidden="1"/>
    </xf>
    <xf numFmtId="0" fontId="14" fillId="0" borderId="0" xfId="1" applyFont="1" applyFill="1" applyBorder="1" applyProtection="1">
      <protection hidden="1"/>
    </xf>
    <xf numFmtId="0" fontId="14" fillId="3" borderId="0" xfId="1" applyFont="1" applyFill="1" applyBorder="1" applyProtection="1">
      <protection hidden="1"/>
    </xf>
    <xf numFmtId="0" fontId="14" fillId="0" borderId="0" xfId="1" applyFont="1" applyBorder="1" applyProtection="1">
      <protection hidden="1"/>
    </xf>
    <xf numFmtId="0" fontId="23" fillId="0" borderId="0" xfId="8" applyFont="1" applyFill="1" applyBorder="1" applyAlignment="1" applyProtection="1">
      <alignment horizontal="left"/>
      <protection hidden="1"/>
    </xf>
    <xf numFmtId="0" fontId="13" fillId="0" borderId="0" xfId="8" applyFont="1" applyFill="1" applyBorder="1" applyAlignment="1" applyProtection="1">
      <alignment horizontal="left"/>
      <protection hidden="1"/>
    </xf>
    <xf numFmtId="0" fontId="23" fillId="0" borderId="0" xfId="1" applyFont="1" applyFill="1" applyBorder="1" applyAlignment="1" applyProtection="1">
      <alignment horizontal="left"/>
      <protection hidden="1"/>
    </xf>
    <xf numFmtId="0" fontId="14" fillId="0" borderId="0" xfId="1" applyFont="1" applyFill="1" applyProtection="1">
      <protection hidden="1"/>
    </xf>
    <xf numFmtId="0" fontId="13" fillId="0" borderId="0" xfId="1" applyFont="1" applyFill="1" applyBorder="1" applyProtection="1">
      <protection hidden="1"/>
    </xf>
    <xf numFmtId="0" fontId="13" fillId="0" borderId="0" xfId="1" applyFont="1" applyFill="1" applyBorder="1" applyAlignment="1" applyProtection="1">
      <alignment horizontal="left"/>
      <protection hidden="1"/>
    </xf>
    <xf numFmtId="0" fontId="19" fillId="0" borderId="0" xfId="8" applyFont="1" applyFill="1" applyBorder="1" applyAlignment="1" applyProtection="1">
      <alignment horizontal="left"/>
      <protection hidden="1"/>
    </xf>
    <xf numFmtId="0" fontId="19" fillId="0" borderId="0" xfId="1" applyFont="1" applyFill="1" applyBorder="1" applyAlignment="1" applyProtection="1">
      <alignment horizontal="right"/>
      <protection hidden="1"/>
    </xf>
    <xf numFmtId="0" fontId="19" fillId="0" borderId="0" xfId="1" applyFont="1" applyFill="1" applyBorder="1" applyAlignment="1" applyProtection="1">
      <protection hidden="1"/>
    </xf>
    <xf numFmtId="0" fontId="19" fillId="0" borderId="0" xfId="1" applyFont="1" applyFill="1" applyBorder="1" applyAlignment="1" applyProtection="1">
      <alignment horizontal="left"/>
      <protection hidden="1"/>
    </xf>
    <xf numFmtId="0" fontId="24" fillId="0" borderId="0" xfId="1" applyFont="1" applyBorder="1" applyAlignment="1" applyProtection="1">
      <alignment vertical="top"/>
      <protection hidden="1"/>
    </xf>
    <xf numFmtId="0" fontId="14" fillId="0" borderId="0" xfId="1" applyFont="1" applyFill="1" applyBorder="1" applyAlignment="1" applyProtection="1"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/>
      <protection hidden="1"/>
    </xf>
    <xf numFmtId="0" fontId="16" fillId="0" borderId="0" xfId="1" applyFont="1" applyFill="1" applyBorder="1" applyAlignment="1" applyProtection="1">
      <alignment vertical="top"/>
      <protection hidden="1"/>
    </xf>
    <xf numFmtId="0" fontId="19" fillId="0" borderId="0" xfId="1" applyFont="1" applyBorder="1" applyProtection="1">
      <protection hidden="1"/>
    </xf>
    <xf numFmtId="0" fontId="8" fillId="0" borderId="0" xfId="1" applyFont="1" applyFill="1" applyBorder="1" applyAlignment="1" applyProtection="1">
      <alignment horizontal="right" vertical="center"/>
      <protection hidden="1"/>
    </xf>
    <xf numFmtId="0" fontId="24" fillId="0" borderId="18" xfId="1" applyFont="1" applyFill="1" applyBorder="1" applyAlignment="1" applyProtection="1">
      <alignment horizontal="center"/>
      <protection hidden="1"/>
    </xf>
    <xf numFmtId="0" fontId="24" fillId="0" borderId="0" xfId="1" applyFont="1" applyFill="1" applyBorder="1" applyAlignment="1" applyProtection="1">
      <alignment horizontal="center"/>
      <protection hidden="1"/>
    </xf>
    <xf numFmtId="0" fontId="14" fillId="0" borderId="0" xfId="1" applyFont="1" applyFill="1" applyBorder="1" applyAlignment="1" applyProtection="1">
      <alignment horizontal="right" vertical="center"/>
      <protection hidden="1"/>
    </xf>
    <xf numFmtId="0" fontId="19" fillId="0" borderId="3" xfId="1" applyFont="1" applyFill="1" applyBorder="1" applyAlignment="1" applyProtection="1">
      <alignment horizontal="center"/>
      <protection hidden="1"/>
    </xf>
    <xf numFmtId="0" fontId="24" fillId="0" borderId="32" xfId="1" applyFont="1" applyBorder="1" applyAlignment="1" applyProtection="1">
      <alignment horizontal="center"/>
      <protection hidden="1"/>
    </xf>
    <xf numFmtId="0" fontId="14" fillId="0" borderId="0" xfId="1" applyNumberFormat="1" applyFont="1" applyProtection="1">
      <protection hidden="1"/>
    </xf>
    <xf numFmtId="2" fontId="14" fillId="0" borderId="0" xfId="1" applyNumberFormat="1" applyFont="1" applyProtection="1">
      <protection hidden="1"/>
    </xf>
    <xf numFmtId="0" fontId="14" fillId="0" borderId="18" xfId="1" applyFont="1" applyFill="1" applyBorder="1" applyAlignment="1" applyProtection="1">
      <alignment horizontal="right" vertical="center"/>
      <protection hidden="1"/>
    </xf>
    <xf numFmtId="0" fontId="14" fillId="0" borderId="0" xfId="1" applyFont="1" applyBorder="1" applyAlignment="1" applyProtection="1">
      <alignment horizont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4" fillId="0" borderId="25" xfId="1" applyFont="1" applyFill="1" applyBorder="1" applyAlignment="1" applyProtection="1">
      <alignment horizontal="right"/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0" fillId="0" borderId="0" xfId="1" applyFont="1" applyAlignment="1" applyProtection="1">
      <alignment horizontal="centerContinuous"/>
      <protection hidden="1"/>
    </xf>
    <xf numFmtId="0" fontId="14" fillId="0" borderId="0" xfId="1" applyFont="1" applyAlignment="1" applyProtection="1">
      <alignment horizontal="centerContinuous"/>
      <protection hidden="1"/>
    </xf>
    <xf numFmtId="0" fontId="14" fillId="0" borderId="0" xfId="1" applyNumberFormat="1" applyFont="1" applyAlignment="1" applyProtection="1">
      <alignment horizontal="centerContinuous"/>
      <protection hidden="1"/>
    </xf>
    <xf numFmtId="0" fontId="22" fillId="0" borderId="37" xfId="1" applyFont="1" applyBorder="1" applyAlignment="1" applyProtection="1">
      <alignment horizontal="center" vertical="center" wrapText="1"/>
      <protection hidden="1"/>
    </xf>
    <xf numFmtId="0" fontId="14" fillId="0" borderId="39" xfId="1" applyFont="1" applyFill="1" applyBorder="1" applyAlignment="1" applyProtection="1">
      <alignment horizontal="center" vertical="center"/>
      <protection hidden="1"/>
    </xf>
    <xf numFmtId="2" fontId="14" fillId="0" borderId="39" xfId="1" applyNumberFormat="1" applyFont="1" applyFill="1" applyBorder="1" applyAlignment="1" applyProtection="1">
      <alignment horizontal="center" vertical="center"/>
      <protection hidden="1"/>
    </xf>
    <xf numFmtId="0" fontId="14" fillId="0" borderId="18" xfId="1" applyFont="1" applyFill="1" applyBorder="1" applyAlignment="1" applyProtection="1">
      <alignment horizontal="center" vertical="center"/>
      <protection hidden="1"/>
    </xf>
    <xf numFmtId="2" fontId="14" fillId="0" borderId="18" xfId="1" applyNumberFormat="1" applyFont="1" applyFill="1" applyBorder="1" applyAlignment="1" applyProtection="1">
      <alignment horizontal="center" vertical="center"/>
      <protection hidden="1"/>
    </xf>
    <xf numFmtId="0" fontId="14" fillId="0" borderId="5" xfId="1" applyFont="1" applyFill="1" applyBorder="1" applyAlignment="1" applyProtection="1">
      <alignment horizontal="center" vertical="center"/>
      <protection hidden="1"/>
    </xf>
    <xf numFmtId="2" fontId="14" fillId="0" borderId="5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left" vertical="center"/>
      <protection hidden="1"/>
    </xf>
    <xf numFmtId="2" fontId="14" fillId="0" borderId="0" xfId="1" applyNumberFormat="1" applyFont="1" applyFill="1" applyBorder="1" applyAlignment="1" applyProtection="1">
      <alignment horizontal="center" vertical="center"/>
      <protection hidden="1"/>
    </xf>
    <xf numFmtId="3" fontId="14" fillId="0" borderId="0" xfId="1" applyNumberFormat="1" applyFont="1" applyFill="1" applyBorder="1" applyAlignment="1" applyProtection="1">
      <alignment horizontal="center" vertical="center"/>
      <protection hidden="1"/>
    </xf>
    <xf numFmtId="9" fontId="14" fillId="0" borderId="0" xfId="1" applyNumberFormat="1" applyFont="1" applyAlignment="1" applyProtection="1">
      <alignment horizontal="right"/>
      <protection hidden="1"/>
    </xf>
    <xf numFmtId="0" fontId="21" fillId="0" borderId="0" xfId="1" applyFont="1" applyAlignment="1" applyProtection="1">
      <alignment horizontal="left" vertical="top"/>
      <protection hidden="1"/>
    </xf>
    <xf numFmtId="9" fontId="14" fillId="0" borderId="0" xfId="1" applyNumberFormat="1" applyFont="1" applyProtection="1">
      <protection hidden="1"/>
    </xf>
    <xf numFmtId="2" fontId="14" fillId="0" borderId="0" xfId="1" applyNumberFormat="1" applyFont="1" applyAlignment="1" applyProtection="1">
      <alignment vertical="top"/>
      <protection hidden="1"/>
    </xf>
    <xf numFmtId="0" fontId="13" fillId="0" borderId="0" xfId="1" applyFont="1" applyBorder="1" applyAlignment="1" applyProtection="1">
      <alignment horizontal="center" wrapText="1"/>
      <protection hidden="1"/>
    </xf>
    <xf numFmtId="0" fontId="7" fillId="0" borderId="0" xfId="1" applyAlignment="1" applyProtection="1">
      <alignment horizontal="center" wrapText="1"/>
      <protection hidden="1"/>
    </xf>
    <xf numFmtId="9" fontId="15" fillId="0" borderId="0" xfId="1" applyNumberFormat="1" applyFont="1" applyAlignment="1" applyProtection="1">
      <alignment horizontal="centerContinuous"/>
      <protection hidden="1"/>
    </xf>
    <xf numFmtId="9" fontId="14" fillId="0" borderId="0" xfId="1" applyNumberFormat="1" applyFont="1" applyAlignment="1" applyProtection="1">
      <alignment horizontal="centerContinuous"/>
      <protection hidden="1"/>
    </xf>
    <xf numFmtId="2" fontId="14" fillId="0" borderId="0" xfId="1" applyNumberFormat="1" applyFont="1" applyAlignment="1" applyProtection="1">
      <alignment horizontal="centerContinuous" vertical="top"/>
      <protection hidden="1"/>
    </xf>
    <xf numFmtId="3" fontId="14" fillId="0" borderId="0" xfId="1" applyNumberFormat="1" applyFont="1" applyBorder="1" applyAlignment="1" applyProtection="1">
      <alignment horizontal="centerContinuous" vertical="top"/>
      <protection hidden="1"/>
    </xf>
    <xf numFmtId="0" fontId="16" fillId="0" borderId="0" xfId="1" applyFont="1" applyAlignment="1" applyProtection="1">
      <alignment horizontal="left"/>
      <protection hidden="1"/>
    </xf>
    <xf numFmtId="9" fontId="19" fillId="0" borderId="0" xfId="1" applyNumberFormat="1" applyFont="1" applyAlignment="1" applyProtection="1">
      <alignment horizontal="right"/>
      <protection hidden="1"/>
    </xf>
    <xf numFmtId="0" fontId="13" fillId="0" borderId="7" xfId="1" applyFont="1" applyBorder="1" applyAlignment="1" applyProtection="1">
      <alignment horizontal="center"/>
      <protection hidden="1"/>
    </xf>
    <xf numFmtId="0" fontId="13" fillId="0" borderId="5" xfId="1" applyFont="1" applyBorder="1" applyAlignment="1" applyProtection="1">
      <alignment horizontal="center"/>
      <protection hidden="1"/>
    </xf>
    <xf numFmtId="0" fontId="13" fillId="0" borderId="20" xfId="1" applyFont="1" applyBorder="1" applyAlignment="1" applyProtection="1">
      <alignment horizontal="center"/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19" fillId="0" borderId="0" xfId="1" applyFont="1" applyFill="1" applyAlignment="1" applyProtection="1">
      <alignment horizontal="right" vertical="center"/>
      <protection hidden="1"/>
    </xf>
    <xf numFmtId="0" fontId="14" fillId="0" borderId="0" xfId="1" applyFont="1" applyFill="1" applyAlignment="1" applyProtection="1">
      <alignment vertical="center"/>
      <protection hidden="1"/>
    </xf>
    <xf numFmtId="0" fontId="13" fillId="0" borderId="34" xfId="1" applyFont="1" applyBorder="1" applyAlignment="1" applyProtection="1">
      <alignment horizontal="center"/>
      <protection hidden="1"/>
    </xf>
    <xf numFmtId="0" fontId="13" fillId="0" borderId="35" xfId="1" applyFont="1" applyBorder="1" applyAlignment="1" applyProtection="1">
      <alignment horizontal="center"/>
      <protection hidden="1"/>
    </xf>
    <xf numFmtId="0" fontId="13" fillId="0" borderId="36" xfId="1" applyFont="1" applyBorder="1" applyAlignment="1" applyProtection="1">
      <alignment horizontal="center"/>
      <protection hidden="1"/>
    </xf>
    <xf numFmtId="2" fontId="14" fillId="0" borderId="0" xfId="1" applyNumberFormat="1" applyFont="1" applyFill="1" applyBorder="1" applyAlignment="1" applyProtection="1">
      <alignment horizontal="center"/>
      <protection hidden="1"/>
    </xf>
    <xf numFmtId="0" fontId="14" fillId="0" borderId="0" xfId="1" applyFont="1" applyFill="1" applyAlignment="1" applyProtection="1">
      <alignment vertical="top"/>
      <protection hidden="1"/>
    </xf>
    <xf numFmtId="0" fontId="14" fillId="0" borderId="0" xfId="1" applyFont="1" applyAlignment="1" applyProtection="1">
      <alignment vertical="center"/>
      <protection hidden="1"/>
    </xf>
    <xf numFmtId="9" fontId="19" fillId="0" borderId="0" xfId="1" applyNumberFormat="1" applyFont="1" applyAlignment="1" applyProtection="1">
      <alignment horizontal="right" vertical="center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9" fillId="0" borderId="0" xfId="1" applyFont="1" applyFill="1" applyBorder="1" applyAlignment="1" applyProtection="1">
      <alignment horizontal="right" vertical="center"/>
      <protection hidden="1"/>
    </xf>
    <xf numFmtId="0" fontId="14" fillId="0" borderId="0" xfId="1" applyFont="1" applyFill="1" applyAlignment="1" applyProtection="1">
      <alignment horizontal="left" vertical="center"/>
      <protection hidden="1"/>
    </xf>
    <xf numFmtId="0" fontId="14" fillId="0" borderId="0" xfId="1" quotePrefix="1" applyFont="1" applyFill="1" applyAlignment="1" applyProtection="1">
      <alignment horizontal="left" vertical="top"/>
      <protection hidden="1"/>
    </xf>
    <xf numFmtId="0" fontId="19" fillId="0" borderId="0" xfId="1" applyFont="1" applyAlignment="1" applyProtection="1">
      <alignment horizontal="right" vertical="center"/>
      <protection hidden="1"/>
    </xf>
    <xf numFmtId="0" fontId="14" fillId="0" borderId="0" xfId="1" applyFont="1" applyFill="1" applyAlignment="1" applyProtection="1">
      <alignment horizontal="right" vertical="center"/>
      <protection hidden="1"/>
    </xf>
    <xf numFmtId="0" fontId="19" fillId="0" borderId="0" xfId="1" applyFont="1" applyFill="1" applyBorder="1" applyAlignment="1" applyProtection="1">
      <alignment horizontal="right" vertical="center" wrapText="1"/>
      <protection hidden="1"/>
    </xf>
    <xf numFmtId="0" fontId="14" fillId="0" borderId="0" xfId="1" applyFont="1" applyAlignment="1" applyProtection="1">
      <alignment horizontal="center"/>
      <protection hidden="1"/>
    </xf>
    <xf numFmtId="0" fontId="13" fillId="0" borderId="0" xfId="1" applyFont="1" applyAlignment="1" applyProtection="1">
      <alignment horizontal="right"/>
      <protection hidden="1"/>
    </xf>
    <xf numFmtId="3" fontId="14" fillId="4" borderId="39" xfId="1" applyNumberFormat="1" applyFont="1" applyFill="1" applyBorder="1" applyAlignment="1" applyProtection="1">
      <alignment horizontal="center" vertical="center"/>
      <protection locked="0"/>
    </xf>
    <xf numFmtId="3" fontId="14" fillId="4" borderId="18" xfId="1" applyNumberFormat="1" applyFont="1" applyFill="1" applyBorder="1" applyAlignment="1" applyProtection="1">
      <alignment horizontal="center" vertical="center"/>
      <protection locked="0"/>
    </xf>
    <xf numFmtId="3" fontId="14" fillId="4" borderId="5" xfId="1" applyNumberFormat="1" applyFont="1" applyFill="1" applyBorder="1" applyAlignment="1" applyProtection="1">
      <alignment horizontal="center" vertical="center"/>
      <protection locked="0"/>
    </xf>
    <xf numFmtId="0" fontId="14" fillId="4" borderId="39" xfId="1" applyFont="1" applyFill="1" applyBorder="1" applyAlignment="1" applyProtection="1">
      <alignment horizontal="center" vertical="center"/>
      <protection locked="0"/>
    </xf>
    <xf numFmtId="0" fontId="14" fillId="4" borderId="18" xfId="1" applyFont="1" applyFill="1" applyBorder="1" applyAlignment="1" applyProtection="1">
      <alignment horizontal="center" vertical="center"/>
      <protection locked="0"/>
    </xf>
    <xf numFmtId="1" fontId="14" fillId="4" borderId="39" xfId="1" applyNumberFormat="1" applyFont="1" applyFill="1" applyBorder="1" applyAlignment="1" applyProtection="1">
      <alignment horizontal="center" vertical="center"/>
      <protection locked="0"/>
    </xf>
    <xf numFmtId="3" fontId="14" fillId="4" borderId="5" xfId="1" applyNumberFormat="1" applyFont="1" applyFill="1" applyBorder="1" applyAlignment="1" applyProtection="1">
      <alignment vertical="center"/>
      <protection locked="0"/>
    </xf>
    <xf numFmtId="1" fontId="14" fillId="4" borderId="68" xfId="1" applyNumberFormat="1" applyFont="1" applyFill="1" applyBorder="1" applyAlignment="1" applyProtection="1">
      <alignment horizontal="center" vertical="center"/>
      <protection locked="0"/>
    </xf>
    <xf numFmtId="3" fontId="14" fillId="4" borderId="68" xfId="1" applyNumberFormat="1" applyFont="1" applyFill="1" applyBorder="1" applyAlignment="1" applyProtection="1">
      <alignment vertical="center"/>
      <protection locked="0"/>
    </xf>
    <xf numFmtId="0" fontId="14" fillId="4" borderId="18" xfId="1" applyNumberFormat="1" applyFont="1" applyFill="1" applyBorder="1" applyAlignment="1" applyProtection="1">
      <alignment horizontal="center"/>
      <protection locked="0"/>
    </xf>
    <xf numFmtId="165" fontId="14" fillId="4" borderId="18" xfId="1" applyNumberFormat="1" applyFont="1" applyFill="1" applyBorder="1" applyProtection="1">
      <protection locked="0"/>
    </xf>
    <xf numFmtId="0" fontId="13" fillId="2" borderId="0" xfId="1" applyFont="1" applyFill="1" applyAlignment="1" applyProtection="1">
      <alignment horizontal="centerContinuous"/>
      <protection hidden="1"/>
    </xf>
    <xf numFmtId="0" fontId="14" fillId="2" borderId="0" xfId="1" applyFont="1" applyFill="1" applyAlignment="1" applyProtection="1">
      <alignment horizontal="centerContinuous"/>
      <protection hidden="1"/>
    </xf>
    <xf numFmtId="0" fontId="14" fillId="2" borderId="0" xfId="1" applyNumberFormat="1" applyFont="1" applyFill="1" applyAlignment="1" applyProtection="1">
      <alignment horizontal="centerContinuous"/>
      <protection hidden="1"/>
    </xf>
    <xf numFmtId="2" fontId="14" fillId="2" borderId="0" xfId="1" applyNumberFormat="1" applyFont="1" applyFill="1" applyAlignment="1" applyProtection="1">
      <alignment horizontal="centerContinuous"/>
      <protection hidden="1"/>
    </xf>
    <xf numFmtId="0" fontId="10" fillId="3" borderId="0" xfId="1" applyFont="1" applyFill="1" applyAlignment="1" applyProtection="1">
      <alignment horizontal="centerContinuous"/>
      <protection hidden="1"/>
    </xf>
    <xf numFmtId="0" fontId="13" fillId="3" borderId="0" xfId="1" applyFont="1" applyFill="1" applyAlignment="1" applyProtection="1">
      <alignment horizontal="centerContinuous"/>
      <protection hidden="1"/>
    </xf>
    <xf numFmtId="0" fontId="14" fillId="3" borderId="0" xfId="1" applyFont="1" applyFill="1" applyAlignment="1" applyProtection="1">
      <alignment horizontal="centerContinuous"/>
      <protection hidden="1"/>
    </xf>
    <xf numFmtId="0" fontId="14" fillId="3" borderId="0" xfId="1" applyNumberFormat="1" applyFont="1" applyFill="1" applyAlignment="1" applyProtection="1">
      <alignment horizontal="centerContinuous"/>
      <protection hidden="1"/>
    </xf>
    <xf numFmtId="2" fontId="14" fillId="3" borderId="0" xfId="1" applyNumberFormat="1" applyFont="1" applyFill="1" applyAlignment="1" applyProtection="1">
      <alignment horizontal="centerContinuous"/>
      <protection hidden="1"/>
    </xf>
    <xf numFmtId="0" fontId="14" fillId="3" borderId="0" xfId="1" applyFont="1" applyFill="1" applyProtection="1">
      <protection hidden="1"/>
    </xf>
    <xf numFmtId="3" fontId="14" fillId="4" borderId="39" xfId="1" applyNumberFormat="1" applyFont="1" applyFill="1" applyBorder="1" applyAlignment="1" applyProtection="1">
      <alignment vertical="center"/>
      <protection locked="0"/>
    </xf>
    <xf numFmtId="1" fontId="14" fillId="4" borderId="5" xfId="1" applyNumberFormat="1" applyFont="1" applyFill="1" applyBorder="1" applyAlignment="1" applyProtection="1">
      <alignment horizontal="center" vertical="center"/>
      <protection locked="0"/>
    </xf>
    <xf numFmtId="0" fontId="14" fillId="4" borderId="5" xfId="1" applyFont="1" applyFill="1" applyBorder="1" applyAlignment="1" applyProtection="1">
      <alignment horizontal="center" vertical="center"/>
      <protection locked="0"/>
    </xf>
    <xf numFmtId="2" fontId="14" fillId="4" borderId="71" xfId="1" applyNumberFormat="1" applyFont="1" applyFill="1" applyBorder="1" applyAlignment="1" applyProtection="1">
      <alignment horizontal="left" vertical="center"/>
      <protection locked="0"/>
    </xf>
    <xf numFmtId="2" fontId="14" fillId="4" borderId="33" xfId="1" applyNumberFormat="1" applyFont="1" applyFill="1" applyBorder="1" applyAlignment="1" applyProtection="1">
      <alignment horizontal="left" vertical="center"/>
      <protection locked="0"/>
    </xf>
    <xf numFmtId="2" fontId="14" fillId="4" borderId="57" xfId="1" applyNumberFormat="1" applyFont="1" applyFill="1" applyBorder="1" applyAlignment="1" applyProtection="1">
      <alignment horizontal="left" vertical="center"/>
      <protection locked="0"/>
    </xf>
    <xf numFmtId="0" fontId="24" fillId="0" borderId="3" xfId="1" applyFont="1" applyBorder="1" applyAlignment="1" applyProtection="1">
      <alignment horizontal="center"/>
      <protection hidden="1"/>
    </xf>
    <xf numFmtId="0" fontId="24" fillId="0" borderId="33" xfId="1" applyFont="1" applyBorder="1" applyAlignment="1" applyProtection="1">
      <alignment horizontal="center"/>
      <protection hidden="1"/>
    </xf>
    <xf numFmtId="0" fontId="14" fillId="5" borderId="54" xfId="1" applyFont="1" applyFill="1" applyBorder="1" applyAlignment="1" applyProtection="1">
      <alignment horizontal="center"/>
    </xf>
    <xf numFmtId="0" fontId="14" fillId="5" borderId="53" xfId="1" applyFont="1" applyFill="1" applyBorder="1" applyAlignment="1" applyProtection="1">
      <alignment horizontal="center"/>
    </xf>
    <xf numFmtId="0" fontId="14" fillId="5" borderId="50" xfId="1" applyFont="1" applyFill="1" applyBorder="1" applyAlignment="1" applyProtection="1">
      <alignment horizontal="center"/>
    </xf>
    <xf numFmtId="0" fontId="14" fillId="5" borderId="49" xfId="1" applyFont="1" applyFill="1" applyBorder="1" applyAlignment="1" applyProtection="1">
      <alignment horizontal="center"/>
    </xf>
    <xf numFmtId="0" fontId="14" fillId="5" borderId="46" xfId="1" applyFont="1" applyFill="1" applyBorder="1" applyAlignment="1" applyProtection="1">
      <alignment horizontal="center"/>
    </xf>
    <xf numFmtId="0" fontId="14" fillId="5" borderId="45" xfId="1" applyFont="1" applyFill="1" applyBorder="1" applyAlignment="1" applyProtection="1">
      <alignment horizontal="center"/>
    </xf>
    <xf numFmtId="2" fontId="13" fillId="0" borderId="63" xfId="1" applyNumberFormat="1" applyFont="1" applyBorder="1" applyAlignment="1" applyProtection="1">
      <alignment horizontal="center" vertical="center" wrapText="1"/>
      <protection hidden="1"/>
    </xf>
    <xf numFmtId="0" fontId="7" fillId="0" borderId="61" xfId="1" applyBorder="1" applyAlignment="1" applyProtection="1">
      <alignment horizontal="center" vertical="center" wrapText="1"/>
      <protection hidden="1"/>
    </xf>
    <xf numFmtId="0" fontId="7" fillId="0" borderId="67" xfId="1" applyBorder="1" applyAlignment="1" applyProtection="1">
      <alignment horizontal="center" vertical="center" wrapText="1"/>
      <protection hidden="1"/>
    </xf>
    <xf numFmtId="0" fontId="7" fillId="0" borderId="41" xfId="1" applyBorder="1" applyAlignment="1" applyProtection="1">
      <alignment horizontal="center" vertical="center" wrapText="1"/>
      <protection hidden="1"/>
    </xf>
    <xf numFmtId="0" fontId="13" fillId="0" borderId="62" xfId="1" applyFont="1" applyFill="1" applyBorder="1" applyAlignment="1" applyProtection="1">
      <alignment horizontal="center" vertical="center" wrapText="1"/>
      <protection hidden="1"/>
    </xf>
    <xf numFmtId="0" fontId="13" fillId="0" borderId="24" xfId="1" applyFont="1" applyFill="1" applyBorder="1" applyAlignment="1" applyProtection="1">
      <alignment horizontal="center" vertical="center" wrapText="1"/>
      <protection hidden="1"/>
    </xf>
    <xf numFmtId="3" fontId="14" fillId="4" borderId="68" xfId="1" applyNumberFormat="1" applyFont="1" applyFill="1" applyBorder="1" applyAlignment="1" applyProtection="1">
      <alignment horizontal="center" vertical="center"/>
      <protection locked="0"/>
    </xf>
    <xf numFmtId="0" fontId="13" fillId="0" borderId="60" xfId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1" xfId="1" applyFont="1" applyFill="1" applyBorder="1" applyAlignment="1" applyProtection="1">
      <alignment horizontal="center" vertical="center" wrapText="1"/>
      <protection hidden="1"/>
    </xf>
    <xf numFmtId="0" fontId="13" fillId="0" borderId="44" xfId="1" applyFont="1" applyFill="1" applyBorder="1" applyAlignment="1" applyProtection="1">
      <alignment horizontal="center" vertical="center" wrapText="1"/>
      <protection hidden="1"/>
    </xf>
    <xf numFmtId="0" fontId="13" fillId="0" borderId="43" xfId="1" applyFont="1" applyFill="1" applyBorder="1" applyAlignment="1" applyProtection="1">
      <alignment horizontal="center" vertical="center" wrapText="1"/>
      <protection hidden="1"/>
    </xf>
    <xf numFmtId="0" fontId="13" fillId="0" borderId="41" xfId="1" applyFont="1" applyFill="1" applyBorder="1" applyAlignment="1" applyProtection="1">
      <alignment horizontal="center" vertical="center" wrapText="1"/>
      <protection hidden="1"/>
    </xf>
    <xf numFmtId="0" fontId="13" fillId="0" borderId="42" xfId="1" applyFont="1" applyFill="1" applyBorder="1" applyAlignment="1" applyProtection="1">
      <alignment horizontal="center" vertical="center" wrapText="1"/>
      <protection hidden="1"/>
    </xf>
    <xf numFmtId="0" fontId="13" fillId="0" borderId="9" xfId="1" applyFont="1" applyBorder="1" applyAlignment="1" applyProtection="1">
      <alignment horizontal="center" vertical="center" wrapText="1"/>
      <protection hidden="1"/>
    </xf>
    <xf numFmtId="0" fontId="13" fillId="0" borderId="10" xfId="1" applyFont="1" applyBorder="1" applyAlignment="1" applyProtection="1">
      <alignment horizontal="center" vertical="center" wrapText="1"/>
      <protection hidden="1"/>
    </xf>
    <xf numFmtId="0" fontId="13" fillId="0" borderId="19" xfId="1" applyFont="1" applyBorder="1" applyAlignment="1" applyProtection="1">
      <alignment horizontal="center" vertical="center" wrapText="1"/>
      <protection hidden="1"/>
    </xf>
    <xf numFmtId="0" fontId="7" fillId="0" borderId="10" xfId="1" applyBorder="1" applyAlignment="1" applyProtection="1">
      <protection hidden="1"/>
    </xf>
    <xf numFmtId="0" fontId="18" fillId="4" borderId="39" xfId="1" applyFont="1" applyFill="1" applyBorder="1" applyAlignment="1" applyProtection="1">
      <alignment horizontal="center" vertical="center"/>
      <protection locked="0"/>
    </xf>
    <xf numFmtId="0" fontId="18" fillId="4" borderId="18" xfId="1" applyFont="1" applyFill="1" applyBorder="1" applyAlignment="1" applyProtection="1">
      <alignment horizontal="center" vertical="center"/>
      <protection locked="0"/>
    </xf>
    <xf numFmtId="0" fontId="18" fillId="4" borderId="38" xfId="1" applyFont="1" applyFill="1" applyBorder="1" applyAlignment="1" applyProtection="1">
      <alignment horizontal="left" vertical="center"/>
      <protection locked="0"/>
    </xf>
    <xf numFmtId="0" fontId="18" fillId="4" borderId="18" xfId="1" applyFont="1" applyFill="1" applyBorder="1" applyAlignment="1" applyProtection="1">
      <alignment horizontal="left" vertical="center"/>
      <protection locked="0"/>
    </xf>
    <xf numFmtId="0" fontId="18" fillId="4" borderId="73" xfId="1" applyFont="1" applyFill="1" applyBorder="1" applyAlignment="1" applyProtection="1">
      <alignment horizontal="left" vertical="center"/>
      <protection locked="0"/>
    </xf>
    <xf numFmtId="0" fontId="18" fillId="4" borderId="74" xfId="1" applyFont="1" applyFill="1" applyBorder="1" applyAlignment="1" applyProtection="1">
      <alignment horizontal="left" vertical="center"/>
      <protection locked="0"/>
    </xf>
    <xf numFmtId="0" fontId="18" fillId="4" borderId="71" xfId="1" applyFont="1" applyFill="1" applyBorder="1" applyAlignment="1" applyProtection="1">
      <alignment horizontal="left" vertical="center"/>
      <protection locked="0"/>
    </xf>
    <xf numFmtId="0" fontId="18" fillId="4" borderId="72" xfId="1" applyFont="1" applyFill="1" applyBorder="1" applyAlignment="1" applyProtection="1">
      <alignment horizontal="left" vertical="center"/>
      <protection locked="0"/>
    </xf>
    <xf numFmtId="0" fontId="18" fillId="4" borderId="32" xfId="1" applyFont="1" applyFill="1" applyBorder="1" applyAlignment="1" applyProtection="1">
      <alignment horizontal="left" vertical="center"/>
      <protection locked="0"/>
    </xf>
    <xf numFmtId="0" fontId="18" fillId="4" borderId="33" xfId="1" applyFont="1" applyFill="1" applyBorder="1" applyAlignment="1" applyProtection="1">
      <alignment horizontal="left" vertical="center"/>
      <protection locked="0"/>
    </xf>
    <xf numFmtId="3" fontId="14" fillId="0" borderId="18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0" fontId="13" fillId="0" borderId="63" xfId="1" applyFont="1" applyBorder="1" applyAlignment="1" applyProtection="1">
      <alignment horizontal="center" wrapText="1"/>
      <protection hidden="1"/>
    </xf>
    <xf numFmtId="0" fontId="7" fillId="0" borderId="2" xfId="1" applyBorder="1" applyAlignment="1" applyProtection="1">
      <alignment horizontal="center" wrapText="1"/>
      <protection hidden="1"/>
    </xf>
    <xf numFmtId="0" fontId="7" fillId="0" borderId="17" xfId="1" applyBorder="1" applyAlignment="1" applyProtection="1">
      <alignment horizontal="center" wrapText="1"/>
      <protection hidden="1"/>
    </xf>
    <xf numFmtId="0" fontId="7" fillId="0" borderId="26" xfId="1" applyBorder="1" applyAlignment="1" applyProtection="1">
      <alignment horizontal="center" wrapText="1"/>
      <protection hidden="1"/>
    </xf>
    <xf numFmtId="0" fontId="7" fillId="0" borderId="0" xfId="1" applyBorder="1" applyAlignment="1" applyProtection="1">
      <alignment horizontal="center" wrapText="1"/>
      <protection hidden="1"/>
    </xf>
    <xf numFmtId="0" fontId="7" fillId="0" borderId="1" xfId="1" applyBorder="1" applyAlignment="1" applyProtection="1">
      <alignment horizontal="center" wrapText="1"/>
      <protection hidden="1"/>
    </xf>
    <xf numFmtId="0" fontId="7" fillId="0" borderId="28" xfId="1" applyBorder="1" applyAlignment="1" applyProtection="1">
      <alignment horizontal="center" wrapText="1"/>
      <protection hidden="1"/>
    </xf>
    <xf numFmtId="0" fontId="7" fillId="0" borderId="29" xfId="1" applyBorder="1" applyAlignment="1" applyProtection="1">
      <alignment horizontal="center" wrapText="1"/>
      <protection hidden="1"/>
    </xf>
    <xf numFmtId="0" fontId="7" fillId="0" borderId="66" xfId="1" applyBorder="1" applyAlignment="1" applyProtection="1">
      <alignment horizontal="center" wrapText="1"/>
      <protection hidden="1"/>
    </xf>
    <xf numFmtId="0" fontId="18" fillId="0" borderId="8" xfId="1" applyFont="1" applyBorder="1" applyAlignment="1" applyProtection="1">
      <alignment horizontal="left"/>
      <protection hidden="1"/>
    </xf>
    <xf numFmtId="0" fontId="18" fillId="0" borderId="4" xfId="1" applyFont="1" applyBorder="1" applyAlignment="1" applyProtection="1">
      <alignment horizontal="left"/>
      <protection hidden="1"/>
    </xf>
    <xf numFmtId="0" fontId="18" fillId="0" borderId="9" xfId="1" applyFont="1" applyBorder="1" applyAlignment="1" applyProtection="1">
      <alignment horizontal="left"/>
      <protection hidden="1"/>
    </xf>
    <xf numFmtId="0" fontId="18" fillId="0" borderId="6" xfId="1" applyFont="1" applyBorder="1" applyAlignment="1" applyProtection="1">
      <alignment horizontal="left"/>
      <protection hidden="1"/>
    </xf>
    <xf numFmtId="0" fontId="18" fillId="0" borderId="18" xfId="1" applyFont="1" applyBorder="1" applyAlignment="1" applyProtection="1">
      <alignment horizontal="left"/>
      <protection hidden="1"/>
    </xf>
    <xf numFmtId="0" fontId="18" fillId="0" borderId="3" xfId="1" applyFont="1" applyBorder="1" applyAlignment="1" applyProtection="1">
      <alignment horizontal="left"/>
      <protection hidden="1"/>
    </xf>
    <xf numFmtId="3" fontId="14" fillId="0" borderId="0" xfId="1" applyNumberFormat="1" applyFont="1" applyBorder="1" applyAlignment="1" applyProtection="1">
      <alignment horizontal="center"/>
      <protection hidden="1"/>
    </xf>
    <xf numFmtId="0" fontId="7" fillId="0" borderId="0" xfId="1" applyBorder="1" applyAlignment="1" applyProtection="1">
      <alignment horizontal="center"/>
      <protection hidden="1"/>
    </xf>
    <xf numFmtId="0" fontId="18" fillId="4" borderId="59" xfId="1" applyFont="1" applyFill="1" applyBorder="1" applyAlignment="1" applyProtection="1">
      <alignment horizontal="left" vertical="center"/>
      <protection locked="0"/>
    </xf>
    <xf numFmtId="0" fontId="18" fillId="4" borderId="5" xfId="1" applyFont="1" applyFill="1" applyBorder="1" applyAlignment="1" applyProtection="1">
      <alignment horizontal="left" vertical="center"/>
      <protection locked="0"/>
    </xf>
    <xf numFmtId="3" fontId="14" fillId="4" borderId="5" xfId="1" applyNumberFormat="1" applyFont="1" applyFill="1" applyBorder="1" applyAlignment="1" applyProtection="1">
      <alignment horizontal="center" vertical="center"/>
      <protection locked="0"/>
    </xf>
    <xf numFmtId="3" fontId="14" fillId="0" borderId="5" xfId="1" applyNumberFormat="1" applyFont="1" applyFill="1" applyBorder="1" applyAlignment="1" applyProtection="1">
      <alignment horizontal="center" vertical="center"/>
    </xf>
    <xf numFmtId="3" fontId="14" fillId="0" borderId="20" xfId="1" applyNumberFormat="1" applyFont="1" applyFill="1" applyBorder="1" applyAlignment="1" applyProtection="1">
      <alignment horizontal="center" vertical="center"/>
    </xf>
    <xf numFmtId="0" fontId="18" fillId="0" borderId="7" xfId="1" applyFont="1" applyBorder="1" applyAlignment="1" applyProtection="1">
      <alignment horizontal="left"/>
      <protection hidden="1"/>
    </xf>
    <xf numFmtId="0" fontId="18" fillId="0" borderId="5" xfId="1" applyFont="1" applyBorder="1" applyAlignment="1" applyProtection="1">
      <alignment horizontal="left"/>
      <protection hidden="1"/>
    </xf>
    <xf numFmtId="0" fontId="18" fillId="0" borderId="23" xfId="1" applyFont="1" applyBorder="1" applyAlignment="1" applyProtection="1">
      <alignment horizontal="left"/>
      <protection hidden="1"/>
    </xf>
    <xf numFmtId="0" fontId="13" fillId="0" borderId="16" xfId="1" applyFont="1" applyBorder="1" applyAlignment="1" applyProtection="1">
      <alignment horizontal="center" wrapText="1"/>
      <protection hidden="1"/>
    </xf>
    <xf numFmtId="0" fontId="13" fillId="0" borderId="2" xfId="1" applyFont="1" applyBorder="1" applyAlignment="1" applyProtection="1">
      <alignment horizontal="center" wrapText="1"/>
      <protection hidden="1"/>
    </xf>
    <xf numFmtId="0" fontId="7" fillId="0" borderId="61" xfId="1" applyBorder="1" applyAlignment="1" applyProtection="1">
      <alignment horizontal="center" wrapText="1"/>
      <protection hidden="1"/>
    </xf>
    <xf numFmtId="0" fontId="13" fillId="0" borderId="15" xfId="1" applyFont="1" applyBorder="1" applyAlignment="1" applyProtection="1">
      <alignment horizontal="center" wrapText="1"/>
      <protection hidden="1"/>
    </xf>
    <xf numFmtId="0" fontId="13" fillId="0" borderId="0" xfId="1" applyFont="1" applyBorder="1" applyAlignment="1" applyProtection="1">
      <alignment horizontal="center" wrapText="1"/>
      <protection hidden="1"/>
    </xf>
    <xf numFmtId="0" fontId="7" fillId="0" borderId="27" xfId="1" applyBorder="1" applyAlignment="1" applyProtection="1">
      <alignment horizontal="center" wrapText="1"/>
      <protection hidden="1"/>
    </xf>
    <xf numFmtId="0" fontId="13" fillId="0" borderId="21" xfId="1" applyFont="1" applyBorder="1" applyAlignment="1" applyProtection="1">
      <alignment horizontal="center" wrapText="1"/>
      <protection hidden="1"/>
    </xf>
    <xf numFmtId="0" fontId="13" fillId="0" borderId="29" xfId="1" applyFont="1" applyBorder="1" applyAlignment="1" applyProtection="1">
      <alignment horizontal="center" wrapText="1"/>
      <protection hidden="1"/>
    </xf>
    <xf numFmtId="0" fontId="7" fillId="0" borderId="30" xfId="1" applyBorder="1" applyAlignment="1" applyProtection="1">
      <alignment horizontal="center" wrapText="1"/>
      <protection hidden="1"/>
    </xf>
    <xf numFmtId="0" fontId="18" fillId="4" borderId="5" xfId="1" applyFont="1" applyFill="1" applyBorder="1" applyAlignment="1" applyProtection="1">
      <alignment horizontal="center" vertical="center"/>
      <protection locked="0"/>
    </xf>
    <xf numFmtId="0" fontId="13" fillId="0" borderId="16" xfId="1" applyFont="1" applyFill="1" applyBorder="1" applyAlignment="1" applyProtection="1">
      <alignment horizontal="center" vertical="center" wrapText="1"/>
      <protection hidden="1"/>
    </xf>
    <xf numFmtId="0" fontId="13" fillId="0" borderId="65" xfId="1" applyFont="1" applyFill="1" applyBorder="1" applyAlignment="1" applyProtection="1">
      <alignment horizontal="center" vertical="center" wrapText="1"/>
      <protection hidden="1"/>
    </xf>
    <xf numFmtId="0" fontId="13" fillId="0" borderId="63" xfId="1" applyFont="1" applyBorder="1" applyAlignment="1" applyProtection="1">
      <alignment horizontal="center" vertical="center" wrapText="1"/>
      <protection hidden="1"/>
    </xf>
    <xf numFmtId="0" fontId="7" fillId="0" borderId="17" xfId="1" applyBorder="1" applyAlignment="1" applyProtection="1">
      <alignment horizontal="center" vertical="center" wrapText="1"/>
      <protection hidden="1"/>
    </xf>
    <xf numFmtId="0" fontId="7" fillId="0" borderId="40" xfId="1" applyBorder="1" applyAlignment="1" applyProtection="1">
      <alignment horizontal="center" vertical="center" wrapText="1"/>
      <protection hidden="1"/>
    </xf>
    <xf numFmtId="0" fontId="7" fillId="0" borderId="64" xfId="1" applyBorder="1" applyAlignment="1" applyProtection="1">
      <alignment horizontal="center" vertical="center" wrapText="1"/>
      <protection hidden="1"/>
    </xf>
    <xf numFmtId="3" fontId="14" fillId="4" borderId="71" xfId="1" applyNumberFormat="1" applyFont="1" applyFill="1" applyBorder="1" applyAlignment="1" applyProtection="1">
      <alignment horizontal="center" vertical="center"/>
      <protection locked="0"/>
    </xf>
    <xf numFmtId="3" fontId="14" fillId="4" borderId="70" xfId="1" applyNumberFormat="1" applyFont="1" applyFill="1" applyBorder="1" applyAlignment="1" applyProtection="1">
      <alignment horizontal="center" vertical="center"/>
      <protection locked="0"/>
    </xf>
    <xf numFmtId="3" fontId="14" fillId="0" borderId="39" xfId="1" applyNumberFormat="1" applyFont="1" applyFill="1" applyBorder="1" applyAlignment="1" applyProtection="1">
      <alignment horizontal="center" vertical="center"/>
    </xf>
    <xf numFmtId="3" fontId="14" fillId="0" borderId="58" xfId="1" applyNumberFormat="1" applyFont="1" applyFill="1" applyBorder="1" applyAlignment="1" applyProtection="1">
      <alignment horizontal="center" vertical="center"/>
    </xf>
    <xf numFmtId="3" fontId="14" fillId="4" borderId="39" xfId="1" applyNumberFormat="1" applyFont="1" applyFill="1" applyBorder="1" applyAlignment="1" applyProtection="1">
      <alignment horizontal="center" vertical="center"/>
      <protection locked="0"/>
    </xf>
    <xf numFmtId="3" fontId="14" fillId="4" borderId="33" xfId="1" applyNumberFormat="1" applyFont="1" applyFill="1" applyBorder="1" applyAlignment="1" applyProtection="1">
      <alignment horizontal="center" vertical="center"/>
      <protection locked="0"/>
    </xf>
    <xf numFmtId="3" fontId="14" fillId="4" borderId="31" xfId="1" applyNumberFormat="1" applyFont="1" applyFill="1" applyBorder="1" applyAlignment="1" applyProtection="1">
      <alignment horizontal="center" vertical="center"/>
      <protection locked="0"/>
    </xf>
    <xf numFmtId="3" fontId="14" fillId="4" borderId="57" xfId="1" applyNumberFormat="1" applyFont="1" applyFill="1" applyBorder="1" applyAlignment="1" applyProtection="1">
      <alignment horizontal="center" vertical="center"/>
      <protection locked="0"/>
    </xf>
    <xf numFmtId="3" fontId="14" fillId="4" borderId="23" xfId="1" applyNumberFormat="1" applyFont="1" applyFill="1" applyBorder="1" applyAlignment="1" applyProtection="1">
      <alignment horizontal="center" vertical="center"/>
      <protection locked="0"/>
    </xf>
  </cellXfs>
  <cellStyles count="30">
    <cellStyle name="_Digitized Data" xfId="12" xr:uid="{00000000-0005-0000-0000-000000000000}"/>
    <cellStyle name="_Sheet1" xfId="13" xr:uid="{00000000-0005-0000-0000-000001000000}"/>
    <cellStyle name="Comma 2" xfId="2" xr:uid="{00000000-0005-0000-0000-000000000000}"/>
    <cellStyle name="Currency 2" xfId="3" xr:uid="{00000000-0005-0000-0000-000001000000}"/>
    <cellStyle name="Date" xfId="14" xr:uid="{00000000-0005-0000-0000-000004000000}"/>
    <cellStyle name="Fixed" xfId="15" xr:uid="{00000000-0005-0000-0000-000005000000}"/>
    <cellStyle name="Heading1" xfId="16" xr:uid="{00000000-0005-0000-0000-000006000000}"/>
    <cellStyle name="Heading2" xfId="17" xr:uid="{00000000-0005-0000-0000-000007000000}"/>
    <cellStyle name="Normal" xfId="0" builtinId="0"/>
    <cellStyle name="Normal - Style1" xfId="18" xr:uid="{00000000-0005-0000-0000-000009000000}"/>
    <cellStyle name="Normal - Style2" xfId="19" xr:uid="{00000000-0005-0000-0000-00000A000000}"/>
    <cellStyle name="Normal - Style3" xfId="20" xr:uid="{00000000-0005-0000-0000-00000B000000}"/>
    <cellStyle name="Normal - Style4" xfId="21" xr:uid="{00000000-0005-0000-0000-00000C000000}"/>
    <cellStyle name="Normal - Style5" xfId="22" xr:uid="{00000000-0005-0000-0000-00000D000000}"/>
    <cellStyle name="Normal - Style6" xfId="23" xr:uid="{00000000-0005-0000-0000-00000E000000}"/>
    <cellStyle name="Normal 2" xfId="27" xr:uid="{00000000-0005-0000-0000-00000F000000}"/>
    <cellStyle name="Normal 22" xfId="9" xr:uid="{00000000-0005-0000-0000-000003000000}"/>
    <cellStyle name="Normal 29" xfId="1" xr:uid="{00000000-0005-0000-0000-000004000000}"/>
    <cellStyle name="Normal 3" xfId="28" xr:uid="{00000000-0005-0000-0000-000010000000}"/>
    <cellStyle name="Normal 3 2" xfId="29" xr:uid="{00000000-0005-0000-0000-000011000000}"/>
    <cellStyle name="Normal 4" xfId="5" xr:uid="{00000000-0005-0000-0000-000005000000}"/>
    <cellStyle name="Normal 43" xfId="7" xr:uid="{00000000-0005-0000-0000-000006000000}"/>
    <cellStyle name="Normal 5" xfId="10" xr:uid="{00000000-0005-0000-0000-000013000000}"/>
    <cellStyle name="Normal 9" xfId="6" xr:uid="{00000000-0005-0000-0000-000007000000}"/>
    <cellStyle name="Normal_Unpaved Haul Roads 2" xfId="8" xr:uid="{00000000-0005-0000-0000-000020000000}"/>
    <cellStyle name="Percent 2" xfId="4" xr:uid="{00000000-0005-0000-0000-000022000000}"/>
    <cellStyle name="Style 1" xfId="11" xr:uid="{00000000-0005-0000-0000-000015000000}"/>
    <cellStyle name="STYLE1 - Style7" xfId="24" xr:uid="{00000000-0005-0000-0000-000016000000}"/>
    <cellStyle name="STYLE2 - Style8" xfId="25" xr:uid="{00000000-0005-0000-0000-000017000000}"/>
    <cellStyle name="Total 2" xfId="26" xr:uid="{00000000-0005-0000-0000-000018000000}"/>
  </cellStyles>
  <dxfs count="4"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7</xdr:row>
          <xdr:rowOff>60960</xdr:rowOff>
        </xdr:from>
        <xdr:to>
          <xdr:col>15</xdr:col>
          <xdr:colOff>327660</xdr:colOff>
          <xdr:row>11</xdr:row>
          <xdr:rowOff>7620</xdr:rowOff>
        </xdr:to>
        <xdr:sp macro="" textlink="">
          <xdr:nvSpPr>
            <xdr:cNvPr id="70657" name="Object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0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426720</xdr:colOff>
          <xdr:row>10</xdr:row>
          <xdr:rowOff>60960</xdr:rowOff>
        </xdr:to>
        <xdr:sp macro="" textlink="">
          <xdr:nvSpPr>
            <xdr:cNvPr id="70658" name="Object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0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175260</xdr:colOff>
          <xdr:row>2</xdr:row>
          <xdr:rowOff>175260</xdr:rowOff>
        </xdr:from>
        <xdr:to>
          <xdr:col>13</xdr:col>
          <xdr:colOff>144780</xdr:colOff>
          <xdr:row>4</xdr:row>
          <xdr:rowOff>137160</xdr:rowOff>
        </xdr:to>
        <xdr:sp macro="" textlink="">
          <xdr:nvSpPr>
            <xdr:cNvPr id="70666" name="Button 10" hidden="1">
              <a:extLst>
                <a:ext uri="{63B3BB69-23CF-44E3-9099-C40C66FF867C}">
                  <a14:compatExt spid="_x0000_s70666"/>
                </a:ext>
                <a:ext uri="{FF2B5EF4-FFF2-40B4-BE49-F238E27FC236}">
                  <a16:creationId xmlns:a16="http://schemas.microsoft.com/office/drawing/2014/main" id="{00000000-0008-0000-0000-00000A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LAPTOP\Work_Files\Documents%20and%20Settings\David%20Keen\My%20Documents\RTPENV\Projects\Lafarge\Alpena\MAERS\02MAERSEmiss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Procedures"/>
      <sheetName val="Summary-MAERS"/>
      <sheetName val="Main"/>
      <sheetName val="RG Test"/>
      <sheetName val="HCl"/>
      <sheetName val="PM-MAERS"/>
      <sheetName val="Fug-MAERS"/>
      <sheetName val="EFactors"/>
      <sheetName val="Q-Blast"/>
      <sheetName val="Roads"/>
      <sheetName val="Piles"/>
      <sheetName val="Metals"/>
      <sheetName val="Systech"/>
      <sheetName val="Summary"/>
      <sheetName val="Fabric Filters"/>
      <sheetName val="Process Fug"/>
      <sheetName val="02MAERS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/>
  <dimension ref="A1:AM50"/>
  <sheetViews>
    <sheetView tabSelected="1" zoomScaleNormal="100" zoomScaleSheetLayoutView="100" zoomScalePageLayoutView="60" workbookViewId="0">
      <selection activeCell="A20" sqref="A20:C20"/>
    </sheetView>
  </sheetViews>
  <sheetFormatPr defaultColWidth="8.88671875" defaultRowHeight="13.2"/>
  <cols>
    <col min="1" max="2" width="5.6640625" style="35" customWidth="1"/>
    <col min="3" max="3" width="7" style="35" customWidth="1"/>
    <col min="4" max="4" width="8.88671875" style="35" customWidth="1"/>
    <col min="5" max="5" width="8.44140625" style="35" customWidth="1"/>
    <col min="6" max="6" width="10.33203125" style="35" customWidth="1"/>
    <col min="7" max="7" width="7.6640625" style="35" customWidth="1"/>
    <col min="8" max="8" width="7.44140625" style="35" customWidth="1"/>
    <col min="9" max="9" width="6.6640625" style="35" customWidth="1"/>
    <col min="10" max="13" width="5.6640625" style="35" customWidth="1"/>
    <col min="14" max="14" width="6.109375" style="35" customWidth="1"/>
    <col min="15" max="15" width="6.33203125" style="35" customWidth="1"/>
    <col min="16" max="16" width="5.88671875" style="63" customWidth="1"/>
    <col min="17" max="17" width="5.33203125" style="64" customWidth="1"/>
    <col min="18" max="19" width="8.88671875" style="35"/>
    <col min="20" max="20" width="2.33203125" style="35" customWidth="1"/>
    <col min="21" max="22" width="5.6640625" style="35" customWidth="1"/>
    <col min="23" max="23" width="7" style="35" customWidth="1"/>
    <col min="24" max="24" width="8.88671875" style="35"/>
    <col min="25" max="25" width="7.5546875" style="35" customWidth="1"/>
    <col min="26" max="26" width="6.33203125" style="35" customWidth="1"/>
    <col min="27" max="27" width="5.6640625" style="35" customWidth="1"/>
    <col min="28" max="28" width="7" style="35" customWidth="1"/>
    <col min="29" max="29" width="7.33203125" style="35" customWidth="1"/>
    <col min="30" max="30" width="6.33203125" style="35" customWidth="1"/>
    <col min="31" max="31" width="7.33203125" style="35" customWidth="1"/>
    <col min="32" max="32" width="6.6640625" style="35" customWidth="1"/>
    <col min="33" max="33" width="6.88671875" style="35" customWidth="1"/>
    <col min="34" max="34" width="7.88671875" style="35" customWidth="1"/>
    <col min="35" max="35" width="9.6640625" style="35" customWidth="1"/>
    <col min="36" max="36" width="6.33203125" style="35" bestFit="1" customWidth="1"/>
    <col min="37" max="37" width="4.109375" style="35" bestFit="1" customWidth="1"/>
    <col min="38" max="38" width="7.44140625" style="35" customWidth="1"/>
    <col min="39" max="39" width="8.44140625" style="35" customWidth="1"/>
    <col min="40" max="16384" width="8.88671875" style="35"/>
  </cols>
  <sheetData>
    <row r="1" spans="1:39" ht="14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39" ht="21">
      <c r="A2" s="33" t="s">
        <v>225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39" ht="21">
      <c r="A3" s="34" t="s">
        <v>186</v>
      </c>
      <c r="B3" s="32"/>
      <c r="C3" s="32"/>
      <c r="D3" s="32"/>
      <c r="E3" s="3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39">
      <c r="P4" s="35"/>
      <c r="Q4" s="35"/>
    </row>
    <row r="5" spans="1:39">
      <c r="P5" s="35"/>
      <c r="Q5" s="35"/>
    </row>
    <row r="6" spans="1:39" s="40" customForma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6"/>
      <c r="S6" s="36"/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 spans="1:39" s="40" customFormat="1">
      <c r="A7" s="41" t="s">
        <v>175</v>
      </c>
      <c r="B7" s="42"/>
      <c r="C7" s="42"/>
      <c r="D7" s="42"/>
      <c r="E7" s="42"/>
      <c r="F7" s="42"/>
      <c r="G7" s="42"/>
      <c r="H7" s="42"/>
      <c r="I7" s="43" t="s">
        <v>174</v>
      </c>
      <c r="J7" s="35"/>
      <c r="K7" s="35"/>
      <c r="L7" s="35"/>
      <c r="M7" s="35"/>
      <c r="N7" s="44"/>
      <c r="O7" s="44"/>
      <c r="P7" s="44"/>
      <c r="Q7" s="44"/>
      <c r="U7" s="41" t="s">
        <v>175</v>
      </c>
      <c r="V7" s="42"/>
      <c r="W7" s="42"/>
      <c r="X7" s="42"/>
      <c r="Y7" s="42"/>
      <c r="Z7" s="42"/>
      <c r="AA7" s="42"/>
      <c r="AB7" s="42"/>
      <c r="AC7" s="43" t="s">
        <v>174</v>
      </c>
      <c r="AD7" s="35"/>
      <c r="AE7" s="35"/>
      <c r="AF7" s="35"/>
      <c r="AG7" s="35"/>
      <c r="AH7" s="44"/>
      <c r="AI7" s="44"/>
      <c r="AJ7" s="44"/>
      <c r="AK7" s="44"/>
    </row>
    <row r="8" spans="1:39" s="40" customFormat="1">
      <c r="B8" s="45"/>
      <c r="C8" s="45"/>
      <c r="D8" s="38"/>
      <c r="E8" s="38"/>
      <c r="F8" s="38"/>
      <c r="G8" s="38"/>
      <c r="H8" s="38"/>
      <c r="I8" s="38"/>
      <c r="J8" s="38"/>
      <c r="K8" s="38"/>
      <c r="L8" s="38"/>
      <c r="M8" s="46"/>
      <c r="N8" s="35"/>
      <c r="O8" s="35"/>
      <c r="P8" s="35"/>
      <c r="Q8" s="35"/>
      <c r="V8" s="45"/>
      <c r="W8" s="45"/>
      <c r="X8" s="38"/>
      <c r="Y8" s="38"/>
      <c r="Z8" s="38"/>
      <c r="AA8" s="38"/>
      <c r="AB8" s="38"/>
      <c r="AC8" s="38"/>
      <c r="AD8" s="38"/>
      <c r="AE8" s="38"/>
      <c r="AF8" s="38"/>
      <c r="AG8" s="46"/>
      <c r="AH8" s="35"/>
      <c r="AI8" s="35"/>
      <c r="AJ8" s="35"/>
      <c r="AK8" s="35"/>
    </row>
    <row r="9" spans="1:39" s="40" customFormat="1">
      <c r="A9" s="47" t="s">
        <v>173</v>
      </c>
      <c r="B9" s="48"/>
      <c r="C9" s="48"/>
      <c r="D9" s="48"/>
      <c r="E9" s="38"/>
      <c r="F9" s="38"/>
      <c r="G9" s="38"/>
      <c r="H9" s="38"/>
      <c r="I9" s="49" t="s">
        <v>172</v>
      </c>
      <c r="J9" s="35"/>
      <c r="K9" s="50"/>
      <c r="L9" s="50"/>
      <c r="M9" s="50"/>
      <c r="N9" s="35"/>
      <c r="O9" s="35"/>
      <c r="P9" s="35"/>
      <c r="Q9" s="35"/>
      <c r="U9" s="47" t="s">
        <v>173</v>
      </c>
      <c r="V9" s="48"/>
      <c r="W9" s="48"/>
      <c r="X9" s="48"/>
      <c r="Y9" s="38"/>
      <c r="Z9" s="38"/>
      <c r="AA9" s="38"/>
      <c r="AB9" s="38"/>
      <c r="AC9" s="49" t="s">
        <v>172</v>
      </c>
      <c r="AD9" s="35"/>
      <c r="AE9" s="50"/>
      <c r="AF9" s="50"/>
      <c r="AG9" s="50"/>
      <c r="AH9" s="35"/>
      <c r="AI9" s="35"/>
      <c r="AJ9" s="35"/>
      <c r="AK9" s="35"/>
    </row>
    <row r="10" spans="1:39" s="40" customFormat="1">
      <c r="A10" s="51"/>
      <c r="B10" s="52"/>
      <c r="C10" s="52"/>
      <c r="D10" s="53"/>
      <c r="E10" s="54"/>
      <c r="F10" s="54"/>
      <c r="G10" s="54"/>
      <c r="H10" s="54"/>
      <c r="I10" s="51" t="s">
        <v>171</v>
      </c>
      <c r="J10" s="35"/>
      <c r="K10" s="51"/>
      <c r="L10" s="51"/>
      <c r="M10" s="51"/>
      <c r="N10" s="35"/>
      <c r="O10" s="35"/>
      <c r="P10" s="35"/>
      <c r="Q10" s="35"/>
      <c r="U10" s="51"/>
      <c r="V10" s="52"/>
      <c r="W10" s="52"/>
      <c r="X10" s="53"/>
      <c r="Y10" s="54"/>
      <c r="Z10" s="54"/>
      <c r="AA10" s="54"/>
      <c r="AB10" s="54"/>
      <c r="AC10" s="51" t="s">
        <v>171</v>
      </c>
      <c r="AD10" s="35"/>
      <c r="AE10" s="51"/>
      <c r="AF10" s="51"/>
      <c r="AG10" s="51"/>
      <c r="AH10" s="35"/>
      <c r="AI10" s="35"/>
      <c r="AJ10" s="35"/>
      <c r="AK10" s="35"/>
    </row>
    <row r="11" spans="1:39" s="40" customFormat="1" ht="6" customHeight="1">
      <c r="A11" s="51"/>
      <c r="B11" s="52"/>
      <c r="C11" s="52"/>
      <c r="D11" s="53"/>
      <c r="E11" s="54"/>
      <c r="F11" s="54"/>
      <c r="G11" s="54"/>
      <c r="H11" s="54"/>
      <c r="I11" s="55"/>
      <c r="J11" s="55"/>
      <c r="K11" s="55"/>
      <c r="L11" s="55"/>
      <c r="M11" s="51"/>
      <c r="N11" s="35"/>
      <c r="O11" s="35"/>
      <c r="P11" s="35"/>
      <c r="Q11" s="35"/>
      <c r="U11" s="51"/>
      <c r="V11" s="52"/>
      <c r="W11" s="52"/>
      <c r="X11" s="53"/>
      <c r="Y11" s="54"/>
      <c r="Z11" s="54"/>
      <c r="AA11" s="54"/>
      <c r="AB11" s="54"/>
      <c r="AC11" s="55"/>
      <c r="AD11" s="55"/>
      <c r="AE11" s="55"/>
      <c r="AF11" s="55"/>
      <c r="AG11" s="51"/>
      <c r="AH11" s="35"/>
      <c r="AI11" s="35"/>
      <c r="AJ11" s="35"/>
      <c r="AK11" s="35"/>
    </row>
    <row r="12" spans="1:39" s="40" customFormat="1" ht="12" customHeight="1">
      <c r="A12" s="56"/>
      <c r="B12" s="57"/>
      <c r="C12" s="58" t="s">
        <v>170</v>
      </c>
      <c r="D12" s="59"/>
      <c r="E12" s="35"/>
      <c r="F12" s="35"/>
      <c r="G12" s="57"/>
      <c r="H12" s="59"/>
      <c r="I12" s="59"/>
      <c r="J12" s="60"/>
      <c r="K12" s="61" t="s">
        <v>170</v>
      </c>
      <c r="L12" s="58" t="s">
        <v>169</v>
      </c>
      <c r="M12" s="62" t="s">
        <v>107</v>
      </c>
      <c r="N12" s="144" t="s">
        <v>168</v>
      </c>
      <c r="O12" s="145"/>
      <c r="P12" s="63"/>
      <c r="Q12" s="64"/>
      <c r="U12" s="56"/>
      <c r="V12" s="57"/>
      <c r="W12" s="58" t="s">
        <v>170</v>
      </c>
      <c r="X12" s="59"/>
      <c r="Y12" s="35"/>
      <c r="Z12" s="35"/>
      <c r="AA12" s="57"/>
      <c r="AB12" s="59"/>
      <c r="AC12" s="59"/>
      <c r="AD12" s="60"/>
      <c r="AE12" s="61" t="s">
        <v>170</v>
      </c>
      <c r="AF12" s="58" t="s">
        <v>169</v>
      </c>
      <c r="AG12" s="62" t="s">
        <v>107</v>
      </c>
      <c r="AH12" s="144" t="s">
        <v>168</v>
      </c>
      <c r="AI12" s="145"/>
      <c r="AJ12" s="63"/>
      <c r="AK12" s="64"/>
    </row>
    <row r="13" spans="1:39" s="40" customFormat="1">
      <c r="A13" s="56"/>
      <c r="B13" s="65" t="s">
        <v>92</v>
      </c>
      <c r="C13" s="5">
        <v>1.0999999999999999E-2</v>
      </c>
      <c r="D13" s="66"/>
      <c r="E13" s="35"/>
      <c r="F13" s="35"/>
      <c r="G13" s="60"/>
      <c r="H13" s="67"/>
      <c r="I13" s="66"/>
      <c r="J13" s="65" t="s">
        <v>92</v>
      </c>
      <c r="K13" s="8">
        <v>4.9000000000000004</v>
      </c>
      <c r="L13" s="29">
        <v>0.7</v>
      </c>
      <c r="M13" s="29">
        <v>0.45</v>
      </c>
      <c r="N13" s="146">
        <v>0.3</v>
      </c>
      <c r="O13" s="147"/>
      <c r="P13" s="63"/>
      <c r="Q13" s="64"/>
      <c r="U13" s="56"/>
      <c r="V13" s="65" t="s">
        <v>92</v>
      </c>
      <c r="W13" s="5">
        <v>1.0999999999999999E-2</v>
      </c>
      <c r="X13" s="66"/>
      <c r="Y13" s="35"/>
      <c r="Z13" s="35"/>
      <c r="AA13" s="60"/>
      <c r="AB13" s="67"/>
      <c r="AC13" s="66"/>
      <c r="AD13" s="65" t="s">
        <v>92</v>
      </c>
      <c r="AE13" s="8">
        <v>4.9000000000000004</v>
      </c>
      <c r="AF13" s="29">
        <v>0.7</v>
      </c>
      <c r="AG13" s="29">
        <v>0.45</v>
      </c>
      <c r="AH13" s="146">
        <v>0.3</v>
      </c>
      <c r="AI13" s="147"/>
      <c r="AJ13" s="63"/>
      <c r="AK13" s="64"/>
    </row>
    <row r="14" spans="1:39" s="40" customFormat="1" ht="15.6">
      <c r="A14" s="43"/>
      <c r="B14" s="68" t="s">
        <v>167</v>
      </c>
      <c r="C14" s="6">
        <v>2.2000000000000001E-3</v>
      </c>
      <c r="D14" s="66"/>
      <c r="E14" s="35"/>
      <c r="F14" s="35"/>
      <c r="G14" s="69"/>
      <c r="H14" s="54"/>
      <c r="I14" s="66"/>
      <c r="J14" s="68" t="s">
        <v>167</v>
      </c>
      <c r="K14" s="9">
        <v>1.5</v>
      </c>
      <c r="L14" s="30">
        <v>0.9</v>
      </c>
      <c r="M14" s="30">
        <v>0.45</v>
      </c>
      <c r="N14" s="148">
        <v>0.5</v>
      </c>
      <c r="O14" s="149"/>
      <c r="P14" s="63"/>
      <c r="Q14" s="64"/>
      <c r="U14" s="43"/>
      <c r="V14" s="68" t="s">
        <v>167</v>
      </c>
      <c r="W14" s="6">
        <v>2.2000000000000001E-3</v>
      </c>
      <c r="X14" s="66"/>
      <c r="Y14" s="35"/>
      <c r="Z14" s="35"/>
      <c r="AA14" s="69"/>
      <c r="AB14" s="54"/>
      <c r="AC14" s="66"/>
      <c r="AD14" s="68" t="s">
        <v>167</v>
      </c>
      <c r="AE14" s="9">
        <v>1.5</v>
      </c>
      <c r="AF14" s="30">
        <v>0.9</v>
      </c>
      <c r="AG14" s="30">
        <v>0.45</v>
      </c>
      <c r="AH14" s="148">
        <v>0.5</v>
      </c>
      <c r="AI14" s="149"/>
      <c r="AJ14" s="63"/>
      <c r="AK14" s="64"/>
    </row>
    <row r="15" spans="1:39" s="40" customFormat="1" ht="15.6">
      <c r="A15" s="43"/>
      <c r="B15" s="68" t="s">
        <v>166</v>
      </c>
      <c r="C15" s="7">
        <v>5.4000000000000001E-4</v>
      </c>
      <c r="D15" s="66"/>
      <c r="E15" s="35"/>
      <c r="F15" s="35"/>
      <c r="G15" s="46"/>
      <c r="H15" s="46"/>
      <c r="I15" s="46"/>
      <c r="J15" s="68" t="s">
        <v>166</v>
      </c>
      <c r="K15" s="10">
        <v>0.15</v>
      </c>
      <c r="L15" s="31">
        <v>0.9</v>
      </c>
      <c r="M15" s="31">
        <v>0.45</v>
      </c>
      <c r="N15" s="150">
        <v>0.5</v>
      </c>
      <c r="O15" s="151"/>
      <c r="P15" s="63"/>
      <c r="Q15" s="64"/>
      <c r="U15" s="43"/>
      <c r="V15" s="68" t="s">
        <v>166</v>
      </c>
      <c r="W15" s="7">
        <v>5.4000000000000001E-4</v>
      </c>
      <c r="X15" s="66"/>
      <c r="Y15" s="35"/>
      <c r="Z15" s="35"/>
      <c r="AA15" s="46"/>
      <c r="AB15" s="46"/>
      <c r="AC15" s="46"/>
      <c r="AD15" s="68" t="s">
        <v>166</v>
      </c>
      <c r="AE15" s="10">
        <v>0.15</v>
      </c>
      <c r="AF15" s="31">
        <v>0.9</v>
      </c>
      <c r="AG15" s="31">
        <v>0.45</v>
      </c>
      <c r="AH15" s="150">
        <v>0.5</v>
      </c>
      <c r="AI15" s="151"/>
      <c r="AJ15" s="63"/>
      <c r="AK15" s="64"/>
    </row>
    <row r="16" spans="1:39" s="40" customFormat="1">
      <c r="A16" s="43"/>
      <c r="B16" s="69"/>
      <c r="C16" s="69"/>
      <c r="D16" s="54"/>
      <c r="E16" s="66"/>
      <c r="F16" s="66"/>
      <c r="G16" s="46"/>
      <c r="H16" s="46"/>
      <c r="I16" s="46"/>
      <c r="J16" s="46"/>
      <c r="K16" s="46"/>
      <c r="L16" s="46"/>
      <c r="M16" s="46"/>
      <c r="N16" s="35"/>
      <c r="O16" s="35"/>
      <c r="P16" s="63"/>
      <c r="Q16" s="64"/>
      <c r="U16" s="43"/>
      <c r="V16" s="69"/>
      <c r="W16" s="69"/>
      <c r="X16" s="54"/>
      <c r="Y16" s="66"/>
      <c r="Z16" s="66"/>
      <c r="AA16" s="46"/>
      <c r="AB16" s="46"/>
      <c r="AC16" s="46"/>
      <c r="AD16" s="46"/>
      <c r="AE16" s="46"/>
      <c r="AF16" s="46"/>
      <c r="AG16" s="46"/>
      <c r="AH16" s="35"/>
      <c r="AI16" s="35"/>
      <c r="AJ16" s="63"/>
      <c r="AK16" s="64"/>
    </row>
    <row r="17" spans="1:39" ht="12" customHeight="1" thickBot="1">
      <c r="A17" s="70" t="s">
        <v>165</v>
      </c>
      <c r="B17" s="128"/>
      <c r="C17" s="128"/>
      <c r="D17" s="128"/>
      <c r="E17" s="128"/>
      <c r="F17" s="128"/>
      <c r="G17" s="128"/>
      <c r="H17" s="128"/>
      <c r="I17" s="129"/>
      <c r="J17" s="129"/>
      <c r="K17" s="129"/>
      <c r="L17" s="129"/>
      <c r="M17" s="129"/>
      <c r="N17" s="129"/>
      <c r="O17" s="129"/>
      <c r="P17" s="130"/>
      <c r="Q17" s="131"/>
      <c r="R17" s="37"/>
      <c r="S17" s="37"/>
      <c r="U17" s="132" t="s">
        <v>165</v>
      </c>
      <c r="V17" s="133"/>
      <c r="W17" s="133"/>
      <c r="X17" s="133"/>
      <c r="Y17" s="133"/>
      <c r="Z17" s="133"/>
      <c r="AA17" s="133"/>
      <c r="AB17" s="133"/>
      <c r="AC17" s="134"/>
      <c r="AD17" s="134"/>
      <c r="AE17" s="134"/>
      <c r="AF17" s="134"/>
      <c r="AG17" s="134"/>
      <c r="AH17" s="134"/>
      <c r="AI17" s="134"/>
      <c r="AJ17" s="135"/>
      <c r="AK17" s="136"/>
      <c r="AL17" s="137"/>
      <c r="AM17" s="137"/>
    </row>
    <row r="18" spans="1:39" ht="39.75" customHeight="1">
      <c r="A18" s="159" t="s">
        <v>164</v>
      </c>
      <c r="B18" s="160"/>
      <c r="C18" s="161"/>
      <c r="D18" s="156" t="s">
        <v>179</v>
      </c>
      <c r="E18" s="156"/>
      <c r="F18" s="156" t="s">
        <v>163</v>
      </c>
      <c r="G18" s="156"/>
      <c r="H18" s="166" t="s">
        <v>162</v>
      </c>
      <c r="I18" s="167"/>
      <c r="J18" s="166" t="s">
        <v>161</v>
      </c>
      <c r="K18" s="168"/>
      <c r="L18" s="169"/>
      <c r="M18" s="156" t="s">
        <v>160</v>
      </c>
      <c r="N18" s="156" t="s">
        <v>159</v>
      </c>
      <c r="O18" s="156"/>
      <c r="P18" s="152" t="s">
        <v>158</v>
      </c>
      <c r="Q18" s="153"/>
      <c r="R18" s="219" t="s">
        <v>157</v>
      </c>
      <c r="S18" s="220"/>
      <c r="U18" s="217" t="s">
        <v>164</v>
      </c>
      <c r="V18" s="160"/>
      <c r="W18" s="161"/>
      <c r="X18" s="156" t="s">
        <v>179</v>
      </c>
      <c r="Y18" s="156"/>
      <c r="Z18" s="156" t="s">
        <v>163</v>
      </c>
      <c r="AA18" s="156"/>
      <c r="AB18" s="166" t="s">
        <v>162</v>
      </c>
      <c r="AC18" s="167"/>
      <c r="AD18" s="166" t="s">
        <v>161</v>
      </c>
      <c r="AE18" s="168"/>
      <c r="AF18" s="169"/>
      <c r="AG18" s="156" t="s">
        <v>160</v>
      </c>
      <c r="AH18" s="156" t="s">
        <v>159</v>
      </c>
      <c r="AI18" s="156"/>
      <c r="AJ18" s="152" t="s">
        <v>158</v>
      </c>
      <c r="AK18" s="153"/>
      <c r="AL18" s="219" t="s">
        <v>157</v>
      </c>
      <c r="AM18" s="220"/>
    </row>
    <row r="19" spans="1:39" ht="13.5" customHeight="1" thickBot="1">
      <c r="A19" s="162"/>
      <c r="B19" s="163"/>
      <c r="C19" s="164"/>
      <c r="D19" s="165"/>
      <c r="E19" s="165"/>
      <c r="F19" s="165"/>
      <c r="G19" s="165"/>
      <c r="H19" s="73" t="s">
        <v>156</v>
      </c>
      <c r="I19" s="73" t="s">
        <v>155</v>
      </c>
      <c r="J19" s="73" t="s">
        <v>156</v>
      </c>
      <c r="K19" s="73" t="s">
        <v>155</v>
      </c>
      <c r="L19" s="73" t="s">
        <v>154</v>
      </c>
      <c r="M19" s="157"/>
      <c r="N19" s="157"/>
      <c r="O19" s="157"/>
      <c r="P19" s="154"/>
      <c r="Q19" s="155"/>
      <c r="R19" s="221"/>
      <c r="S19" s="222"/>
      <c r="U19" s="218"/>
      <c r="V19" s="163"/>
      <c r="W19" s="164"/>
      <c r="X19" s="165"/>
      <c r="Y19" s="165"/>
      <c r="Z19" s="165"/>
      <c r="AA19" s="165"/>
      <c r="AB19" s="73" t="s">
        <v>156</v>
      </c>
      <c r="AC19" s="73" t="s">
        <v>155</v>
      </c>
      <c r="AD19" s="73" t="s">
        <v>156</v>
      </c>
      <c r="AE19" s="73" t="s">
        <v>155</v>
      </c>
      <c r="AF19" s="73" t="s">
        <v>154</v>
      </c>
      <c r="AG19" s="157"/>
      <c r="AH19" s="165"/>
      <c r="AI19" s="165"/>
      <c r="AJ19" s="154"/>
      <c r="AK19" s="155"/>
      <c r="AL19" s="221"/>
      <c r="AM19" s="222"/>
    </row>
    <row r="20" spans="1:39" s="40" customFormat="1" ht="14.1" customHeight="1" thickTop="1">
      <c r="A20" s="174" t="s">
        <v>226</v>
      </c>
      <c r="B20" s="175"/>
      <c r="C20" s="176"/>
      <c r="D20" s="170"/>
      <c r="E20" s="170"/>
      <c r="F20" s="74" t="str">
        <f>IF(D20="","",IF(OR(D20=Datasets!$AI$2,D20=Datasets!$AI$3,D20=Datasets!$AI$4),"U","P"))</f>
        <v/>
      </c>
      <c r="G20" s="75" t="str">
        <f>IF(D20="","",IF(OR(D20=Datasets!$AI$2,D20=Datasets!$AI$5),3,IF(OR(D20=Datasets!$AI$3,D20=Datasets!$AI$6),6,10)))</f>
        <v/>
      </c>
      <c r="H20" s="117"/>
      <c r="I20" s="117"/>
      <c r="J20" s="74">
        <v>15</v>
      </c>
      <c r="K20" s="120">
        <v>40</v>
      </c>
      <c r="L20" s="11" t="str">
        <f t="shared" ref="L20:L29" si="0">IF(H20+I20=0,"",(H20*J20+I20*K20)/(H20+I20))</f>
        <v/>
      </c>
      <c r="M20" s="122">
        <v>15</v>
      </c>
      <c r="N20" s="227"/>
      <c r="O20" s="227"/>
      <c r="P20" s="138">
        <v>28</v>
      </c>
      <c r="Q20" s="141" t="s">
        <v>152</v>
      </c>
      <c r="R20" s="225" t="str">
        <f>IF(H20+I20=0,"-",(N20/P20)*((H20+I20)/5280))</f>
        <v>-</v>
      </c>
      <c r="S20" s="226"/>
      <c r="U20" s="174" t="s">
        <v>226</v>
      </c>
      <c r="V20" s="175"/>
      <c r="W20" s="176"/>
      <c r="X20" s="170"/>
      <c r="Y20" s="170"/>
      <c r="Z20" s="74" t="str">
        <f>IF(X20="","",IF(OR(X20=Datasets!$AI$2,X20=Datasets!$AI$3,X20=Datasets!$AI$4),"U","P"))</f>
        <v/>
      </c>
      <c r="AA20" s="75" t="str">
        <f>IF(X20="","",IF(OR(X20=Datasets!$AI$2,X20=Datasets!$AI$5),3,IF(OR(X20=Datasets!$AI$3,X20=Datasets!$AI$6),6,10)))</f>
        <v/>
      </c>
      <c r="AB20" s="117"/>
      <c r="AC20" s="117"/>
      <c r="AD20" s="74">
        <v>15</v>
      </c>
      <c r="AE20" s="120">
        <v>40</v>
      </c>
      <c r="AF20" s="11" t="str">
        <f t="shared" ref="AF20:AF29" si="1">IF(AB20+AC20=0,"",(AB20*AD20+AC20*AE20)/(AB20+AC20))</f>
        <v/>
      </c>
      <c r="AG20" s="122">
        <v>15</v>
      </c>
      <c r="AH20" s="223"/>
      <c r="AI20" s="224"/>
      <c r="AJ20" s="138">
        <v>28</v>
      </c>
      <c r="AK20" s="141" t="s">
        <v>152</v>
      </c>
      <c r="AL20" s="225" t="str">
        <f>IF(AB20+AC20=0,"-",(AH20/AJ20)*((AB20+AC20)/5280))</f>
        <v>-</v>
      </c>
      <c r="AM20" s="226"/>
    </row>
    <row r="21" spans="1:39" s="40" customFormat="1" ht="14.1" customHeight="1">
      <c r="A21" s="177" t="s">
        <v>227</v>
      </c>
      <c r="B21" s="178"/>
      <c r="C21" s="179"/>
      <c r="D21" s="171"/>
      <c r="E21" s="171"/>
      <c r="F21" s="76" t="str">
        <f>IF(D21="","",IF(OR(D21=Datasets!$AI$2,D21=Datasets!$AI$3,D21=Datasets!$AI$4),"U","P"))</f>
        <v/>
      </c>
      <c r="G21" s="77" t="str">
        <f>IF(D21="","",IF(OR(D21=Datasets!$AI$2,D21=Datasets!$AI$5),3,IF(OR(D21=Datasets!$AI$3,D21=Datasets!$AI$6),6,10)))</f>
        <v/>
      </c>
      <c r="H21" s="118"/>
      <c r="I21" s="118"/>
      <c r="J21" s="76">
        <v>15</v>
      </c>
      <c r="K21" s="121">
        <v>40</v>
      </c>
      <c r="L21" s="12" t="str">
        <f t="shared" si="0"/>
        <v/>
      </c>
      <c r="M21" s="124">
        <v>15</v>
      </c>
      <c r="N21" s="158"/>
      <c r="O21" s="158"/>
      <c r="P21" s="125">
        <v>28</v>
      </c>
      <c r="Q21" s="142" t="s">
        <v>152</v>
      </c>
      <c r="R21" s="180" t="str">
        <f>IF(H21+I21=0,"-",(N21/P21)*((H21+I21)/5280))</f>
        <v>-</v>
      </c>
      <c r="S21" s="181"/>
      <c r="U21" s="177" t="s">
        <v>227</v>
      </c>
      <c r="V21" s="178"/>
      <c r="W21" s="179"/>
      <c r="X21" s="171"/>
      <c r="Y21" s="171"/>
      <c r="Z21" s="76" t="str">
        <f>IF(X21="","",IF(OR(X21=Datasets!$AI$2,X21=Datasets!$AI$3,X21=Datasets!$AI$4),"U","P"))</f>
        <v/>
      </c>
      <c r="AA21" s="77" t="str">
        <f>IF(X21="","",IF(OR(X21=Datasets!$AI$2,X21=Datasets!$AI$5),3,IF(OR(X21=Datasets!$AI$3,X21=Datasets!$AI$6),6,10)))</f>
        <v/>
      </c>
      <c r="AB21" s="118"/>
      <c r="AC21" s="118"/>
      <c r="AD21" s="76">
        <v>15</v>
      </c>
      <c r="AE21" s="121">
        <v>40</v>
      </c>
      <c r="AF21" s="12" t="str">
        <f t="shared" si="1"/>
        <v/>
      </c>
      <c r="AG21" s="124">
        <v>15</v>
      </c>
      <c r="AH21" s="228"/>
      <c r="AI21" s="229"/>
      <c r="AJ21" s="125">
        <v>28</v>
      </c>
      <c r="AK21" s="142" t="s">
        <v>152</v>
      </c>
      <c r="AL21" s="180" t="str">
        <f>IF(AB21+AC21=0,"-",(AH21/AJ21)*((AB21+AC21)/5280))</f>
        <v>-</v>
      </c>
      <c r="AM21" s="181"/>
    </row>
    <row r="22" spans="1:39" s="40" customFormat="1" ht="14.1" customHeight="1">
      <c r="A22" s="177" t="s">
        <v>228</v>
      </c>
      <c r="B22" s="178"/>
      <c r="C22" s="179"/>
      <c r="D22" s="171"/>
      <c r="E22" s="171"/>
      <c r="F22" s="76" t="str">
        <f>IF(D22="","",IF(OR(D22=Datasets!$AI$2,D22=Datasets!$AI$3,D22=Datasets!$AI$4),"U","P"))</f>
        <v/>
      </c>
      <c r="G22" s="77" t="str">
        <f>IF(D22="","",IF(OR(D22=Datasets!$AI$2,D22=Datasets!$AI$5),3,IF(OR(D22=Datasets!$AI$3,D22=Datasets!$AI$6),6,10)))</f>
        <v/>
      </c>
      <c r="H22" s="118"/>
      <c r="I22" s="118"/>
      <c r="J22" s="76">
        <v>15</v>
      </c>
      <c r="K22" s="121">
        <v>40</v>
      </c>
      <c r="L22" s="12" t="str">
        <f t="shared" si="0"/>
        <v/>
      </c>
      <c r="M22" s="124">
        <v>15</v>
      </c>
      <c r="N22" s="158"/>
      <c r="O22" s="158"/>
      <c r="P22" s="125">
        <v>28</v>
      </c>
      <c r="Q22" s="142" t="s">
        <v>152</v>
      </c>
      <c r="R22" s="180" t="str">
        <f t="shared" ref="R22:R28" si="2">IF(H22+I22=0,"-",(N22/P22)*((H22+I22)/5280))</f>
        <v>-</v>
      </c>
      <c r="S22" s="181"/>
      <c r="U22" s="177" t="s">
        <v>228</v>
      </c>
      <c r="V22" s="178"/>
      <c r="W22" s="179"/>
      <c r="X22" s="171"/>
      <c r="Y22" s="171"/>
      <c r="Z22" s="76" t="str">
        <f>IF(X22="","",IF(OR(X22=Datasets!$AI$2,X22=Datasets!$AI$3,X22=Datasets!$AI$4),"U","P"))</f>
        <v/>
      </c>
      <c r="AA22" s="77" t="str">
        <f>IF(X22="","",IF(OR(X22=Datasets!$AI$2,X22=Datasets!$AI$5),3,IF(OR(X22=Datasets!$AI$3,X22=Datasets!$AI$6),6,10)))</f>
        <v/>
      </c>
      <c r="AB22" s="118"/>
      <c r="AC22" s="118"/>
      <c r="AD22" s="76">
        <v>15</v>
      </c>
      <c r="AE22" s="121">
        <v>40</v>
      </c>
      <c r="AF22" s="12" t="str">
        <f t="shared" si="1"/>
        <v/>
      </c>
      <c r="AG22" s="124">
        <v>15</v>
      </c>
      <c r="AH22" s="228"/>
      <c r="AI22" s="229"/>
      <c r="AJ22" s="125">
        <v>28</v>
      </c>
      <c r="AK22" s="142" t="s">
        <v>152</v>
      </c>
      <c r="AL22" s="180" t="str">
        <f t="shared" ref="AL22:AL24" si="3">IF(AB22+AC22=0,"-",(AH22/AJ22)*((AB22+AC22)/5280))</f>
        <v>-</v>
      </c>
      <c r="AM22" s="181"/>
    </row>
    <row r="23" spans="1:39" s="40" customFormat="1" ht="14.1" customHeight="1">
      <c r="A23" s="172" t="s">
        <v>229</v>
      </c>
      <c r="B23" s="173"/>
      <c r="C23" s="173"/>
      <c r="D23" s="171"/>
      <c r="E23" s="171"/>
      <c r="F23" s="76" t="str">
        <f>IF(D23="","",IF(OR(D23=Datasets!$AI$2,D23=Datasets!$AI$3,D23=Datasets!$AI$4),"U","P"))</f>
        <v/>
      </c>
      <c r="G23" s="77" t="str">
        <f>IF(D23="","",IF(OR(D23=Datasets!$AI$2,D23=Datasets!$AI$5),3,IF(OR(D23=Datasets!$AI$3,D23=Datasets!$AI$6),6,10)))</f>
        <v/>
      </c>
      <c r="H23" s="118"/>
      <c r="I23" s="118"/>
      <c r="J23" s="76">
        <v>15</v>
      </c>
      <c r="K23" s="121">
        <v>40</v>
      </c>
      <c r="L23" s="12" t="str">
        <f t="shared" si="0"/>
        <v/>
      </c>
      <c r="M23" s="124">
        <v>15</v>
      </c>
      <c r="N23" s="158"/>
      <c r="O23" s="158"/>
      <c r="P23" s="125">
        <v>7900</v>
      </c>
      <c r="Q23" s="142" t="s">
        <v>152</v>
      </c>
      <c r="R23" s="180" t="str">
        <f t="shared" si="2"/>
        <v>-</v>
      </c>
      <c r="S23" s="181"/>
      <c r="U23" s="172" t="s">
        <v>229</v>
      </c>
      <c r="V23" s="173"/>
      <c r="W23" s="173"/>
      <c r="X23" s="171"/>
      <c r="Y23" s="171"/>
      <c r="Z23" s="76" t="str">
        <f>IF(X23="","",IF(OR(X23=Datasets!$AI$2,X23=Datasets!$AI$3,X23=Datasets!$AI$4),"U","P"))</f>
        <v/>
      </c>
      <c r="AA23" s="77" t="str">
        <f>IF(X23="","",IF(OR(X23=Datasets!$AI$2,X23=Datasets!$AI$5),3,IF(OR(X23=Datasets!$AI$3,X23=Datasets!$AI$6),6,10)))</f>
        <v/>
      </c>
      <c r="AB23" s="118"/>
      <c r="AC23" s="118"/>
      <c r="AD23" s="76">
        <v>15</v>
      </c>
      <c r="AE23" s="121">
        <v>40</v>
      </c>
      <c r="AF23" s="12" t="str">
        <f t="shared" si="1"/>
        <v/>
      </c>
      <c r="AG23" s="124">
        <v>15</v>
      </c>
      <c r="AH23" s="228"/>
      <c r="AI23" s="229"/>
      <c r="AJ23" s="125">
        <v>7900</v>
      </c>
      <c r="AK23" s="142" t="s">
        <v>152</v>
      </c>
      <c r="AL23" s="180" t="str">
        <f t="shared" si="3"/>
        <v>-</v>
      </c>
      <c r="AM23" s="181"/>
    </row>
    <row r="24" spans="1:39" s="40" customFormat="1" ht="14.1" customHeight="1" thickBot="1">
      <c r="A24" s="172" t="s">
        <v>177</v>
      </c>
      <c r="B24" s="173"/>
      <c r="C24" s="173"/>
      <c r="D24" s="171"/>
      <c r="E24" s="171"/>
      <c r="F24" s="76" t="str">
        <f>IF(D24="","",IF(OR(D24=Datasets!$AI$2,D24=Datasets!$AI$3,D24=Datasets!$AI$4),"U","P"))</f>
        <v/>
      </c>
      <c r="G24" s="77" t="str">
        <f>IF(D24="","",IF(OR(D24=Datasets!$AI$2,D24=Datasets!$AI$5),3,IF(OR(D24=Datasets!$AI$3,D24=Datasets!$AI$6),6,10)))</f>
        <v/>
      </c>
      <c r="H24" s="118"/>
      <c r="I24" s="118"/>
      <c r="J24" s="76">
        <v>15</v>
      </c>
      <c r="K24" s="121">
        <v>40</v>
      </c>
      <c r="L24" s="12" t="str">
        <f t="shared" si="0"/>
        <v/>
      </c>
      <c r="M24" s="124">
        <v>15</v>
      </c>
      <c r="N24" s="158"/>
      <c r="O24" s="158"/>
      <c r="P24" s="125">
        <v>7900</v>
      </c>
      <c r="Q24" s="142" t="s">
        <v>153</v>
      </c>
      <c r="R24" s="180" t="str">
        <f t="shared" si="2"/>
        <v>-</v>
      </c>
      <c r="S24" s="181"/>
      <c r="U24" s="172" t="s">
        <v>177</v>
      </c>
      <c r="V24" s="173"/>
      <c r="W24" s="173"/>
      <c r="X24" s="171"/>
      <c r="Y24" s="171"/>
      <c r="Z24" s="76" t="str">
        <f>IF(X24="","",IF(OR(X24=Datasets!$AI$2,X24=Datasets!$AI$3,X24=Datasets!$AI$4),"U","P"))</f>
        <v/>
      </c>
      <c r="AA24" s="77" t="str">
        <f>IF(X24="","",IF(OR(X24=Datasets!$AI$2,X24=Datasets!$AI$5),3,IF(OR(X24=Datasets!$AI$3,X24=Datasets!$AI$6),6,10)))</f>
        <v/>
      </c>
      <c r="AB24" s="118"/>
      <c r="AC24" s="118"/>
      <c r="AD24" s="76">
        <v>15</v>
      </c>
      <c r="AE24" s="121">
        <v>40</v>
      </c>
      <c r="AF24" s="12" t="str">
        <f t="shared" si="1"/>
        <v/>
      </c>
      <c r="AG24" s="124">
        <v>15</v>
      </c>
      <c r="AH24" s="228"/>
      <c r="AI24" s="229"/>
      <c r="AJ24" s="125">
        <v>7900</v>
      </c>
      <c r="AK24" s="142" t="s">
        <v>153</v>
      </c>
      <c r="AL24" s="180" t="str">
        <f t="shared" si="3"/>
        <v>-</v>
      </c>
      <c r="AM24" s="181"/>
    </row>
    <row r="25" spans="1:39" s="40" customFormat="1" ht="14.1" customHeight="1" thickTop="1">
      <c r="A25" s="172" t="s">
        <v>178</v>
      </c>
      <c r="B25" s="173"/>
      <c r="C25" s="173"/>
      <c r="D25" s="171"/>
      <c r="E25" s="171"/>
      <c r="F25" s="76" t="str">
        <f>IF(D25="","",IF(OR(D25=Datasets!$AI$2,D25=Datasets!$AI$3,D25=Datasets!$AI$4),"U","P"))</f>
        <v/>
      </c>
      <c r="G25" s="77" t="str">
        <f>IF(D25="","",IF(OR(D25=Datasets!$AI$2,D25=Datasets!$AI$5),3,IF(OR(D25=Datasets!$AI$3,D25=Datasets!$AI$6),6,10)))</f>
        <v/>
      </c>
      <c r="H25" s="118"/>
      <c r="I25" s="118"/>
      <c r="J25" s="76">
        <v>15</v>
      </c>
      <c r="K25" s="121">
        <v>40</v>
      </c>
      <c r="L25" s="12" t="str">
        <f t="shared" si="0"/>
        <v/>
      </c>
      <c r="M25" s="124">
        <v>15</v>
      </c>
      <c r="N25" s="158"/>
      <c r="O25" s="158"/>
      <c r="P25" s="125">
        <v>28</v>
      </c>
      <c r="Q25" s="142" t="s">
        <v>152</v>
      </c>
      <c r="R25" s="180" t="str">
        <f>IF(H25+I25=0,"-",(N25/P25)*((H25+I25)/5280))</f>
        <v>-</v>
      </c>
      <c r="S25" s="181"/>
      <c r="U25" s="172" t="s">
        <v>178</v>
      </c>
      <c r="V25" s="173"/>
      <c r="W25" s="173"/>
      <c r="X25" s="171"/>
      <c r="Y25" s="171"/>
      <c r="Z25" s="76" t="str">
        <f>IF(X25="","",IF(OR(X25=Datasets!$AI$2,X25=Datasets!$AI$3,X25=Datasets!$AI$4),"U","P"))</f>
        <v/>
      </c>
      <c r="AA25" s="77" t="str">
        <f>IF(X25="","",IF(OR(X25=Datasets!$AI$2,X25=Datasets!$AI$5),3,IF(OR(X25=Datasets!$AI$3,X25=Datasets!$AI$6),6,10)))</f>
        <v/>
      </c>
      <c r="AB25" s="118"/>
      <c r="AC25" s="118"/>
      <c r="AD25" s="76">
        <v>15</v>
      </c>
      <c r="AE25" s="121">
        <v>40</v>
      </c>
      <c r="AF25" s="12" t="str">
        <f t="shared" si="1"/>
        <v/>
      </c>
      <c r="AG25" s="124">
        <v>15</v>
      </c>
      <c r="AH25" s="228"/>
      <c r="AI25" s="229"/>
      <c r="AJ25" s="125">
        <v>28</v>
      </c>
      <c r="AK25" s="141" t="s">
        <v>152</v>
      </c>
      <c r="AL25" s="180" t="str">
        <f>IF(AB25+AC25=0,"-",(AH25/AJ25)*((AB25+AC25)/5280))</f>
        <v>-</v>
      </c>
      <c r="AM25" s="181"/>
    </row>
    <row r="26" spans="1:39" s="40" customFormat="1" ht="14.1" customHeight="1">
      <c r="A26" s="172" t="s">
        <v>230</v>
      </c>
      <c r="B26" s="173"/>
      <c r="C26" s="173"/>
      <c r="D26" s="171"/>
      <c r="E26" s="171"/>
      <c r="F26" s="76" t="str">
        <f>IF(D26="","",IF(OR(D26=Datasets!$AI$2,D26=Datasets!$AI$3,D26=Datasets!$AI$4),"U","P"))</f>
        <v/>
      </c>
      <c r="G26" s="77" t="str">
        <f>IF(D26="","",IF(OR(D26=Datasets!$AI$2,D26=Datasets!$AI$5),3,IF(OR(D26=Datasets!$AI$3,D26=Datasets!$AI$6),6,10)))</f>
        <v/>
      </c>
      <c r="H26" s="118"/>
      <c r="I26" s="118"/>
      <c r="J26" s="76">
        <v>15</v>
      </c>
      <c r="K26" s="121">
        <v>40</v>
      </c>
      <c r="L26" s="12" t="str">
        <f t="shared" si="0"/>
        <v/>
      </c>
      <c r="M26" s="124">
        <v>15</v>
      </c>
      <c r="N26" s="158"/>
      <c r="O26" s="158"/>
      <c r="P26" s="125">
        <v>8150</v>
      </c>
      <c r="Q26" s="142" t="s">
        <v>153</v>
      </c>
      <c r="R26" s="180" t="str">
        <f>IF(H26+I26=0,"-",(N26/P26)*((H26+I26)/5280))</f>
        <v>-</v>
      </c>
      <c r="S26" s="181"/>
      <c r="U26" s="172" t="s">
        <v>230</v>
      </c>
      <c r="V26" s="173"/>
      <c r="W26" s="173"/>
      <c r="X26" s="171"/>
      <c r="Y26" s="171"/>
      <c r="Z26" s="76" t="str">
        <f>IF(X26="","",IF(OR(X26=Datasets!$AI$2,X26=Datasets!$AI$3,X26=Datasets!$AI$4),"U","P"))</f>
        <v/>
      </c>
      <c r="AA26" s="77" t="str">
        <f>IF(X26="","",IF(OR(X26=Datasets!$AI$2,X26=Datasets!$AI$5),3,IF(OR(X26=Datasets!$AI$3,X26=Datasets!$AI$6),6,10)))</f>
        <v/>
      </c>
      <c r="AB26" s="118"/>
      <c r="AC26" s="118"/>
      <c r="AD26" s="76">
        <v>15</v>
      </c>
      <c r="AE26" s="121">
        <v>40</v>
      </c>
      <c r="AF26" s="12" t="str">
        <f t="shared" si="1"/>
        <v/>
      </c>
      <c r="AG26" s="124">
        <v>15</v>
      </c>
      <c r="AH26" s="228"/>
      <c r="AI26" s="229"/>
      <c r="AJ26" s="125">
        <v>8150</v>
      </c>
      <c r="AK26" s="142" t="s">
        <v>153</v>
      </c>
      <c r="AL26" s="180" t="str">
        <f t="shared" ref="AL26:AL28" si="4">IF(AB26+AC26=0,"-",(AH26/AJ26)*((AB26+AC26)/5280))</f>
        <v>-</v>
      </c>
      <c r="AM26" s="181"/>
    </row>
    <row r="27" spans="1:39" s="40" customFormat="1" ht="14.1" customHeight="1">
      <c r="A27" s="172" t="s">
        <v>231</v>
      </c>
      <c r="B27" s="173"/>
      <c r="C27" s="173"/>
      <c r="D27" s="171"/>
      <c r="E27" s="171"/>
      <c r="F27" s="76" t="str">
        <f>IF(D27="","",IF(OR(D27=Datasets!$AI$2,D27=Datasets!$AI$3,D27=Datasets!$AI$4),"U","P"))</f>
        <v/>
      </c>
      <c r="G27" s="77" t="str">
        <f>IF(D27="","",IF(OR(D27=Datasets!$AI$2,D27=Datasets!$AI$5),3,IF(OR(D27=Datasets!$AI$3,D27=Datasets!$AI$6),6,10)))</f>
        <v/>
      </c>
      <c r="H27" s="118"/>
      <c r="I27" s="118"/>
      <c r="J27" s="76">
        <v>15</v>
      </c>
      <c r="K27" s="121">
        <v>40</v>
      </c>
      <c r="L27" s="12" t="str">
        <f t="shared" si="0"/>
        <v/>
      </c>
      <c r="M27" s="124">
        <v>15</v>
      </c>
      <c r="N27" s="158"/>
      <c r="O27" s="158"/>
      <c r="P27" s="125">
        <v>1500</v>
      </c>
      <c r="Q27" s="142" t="s">
        <v>153</v>
      </c>
      <c r="R27" s="180" t="str">
        <f t="shared" si="2"/>
        <v>-</v>
      </c>
      <c r="S27" s="181"/>
      <c r="U27" s="172" t="s">
        <v>231</v>
      </c>
      <c r="V27" s="173"/>
      <c r="W27" s="173"/>
      <c r="X27" s="171"/>
      <c r="Y27" s="171"/>
      <c r="Z27" s="76" t="str">
        <f>IF(X27="","",IF(OR(X27=Datasets!$AI$2,X27=Datasets!$AI$3,X27=Datasets!$AI$4),"U","P"))</f>
        <v/>
      </c>
      <c r="AA27" s="77" t="str">
        <f>IF(X27="","",IF(OR(X27=Datasets!$AI$2,X27=Datasets!$AI$5),3,IF(OR(X27=Datasets!$AI$3,X27=Datasets!$AI$6),6,10)))</f>
        <v/>
      </c>
      <c r="AB27" s="118"/>
      <c r="AC27" s="118"/>
      <c r="AD27" s="76">
        <v>15</v>
      </c>
      <c r="AE27" s="121">
        <v>40</v>
      </c>
      <c r="AF27" s="12" t="str">
        <f t="shared" si="1"/>
        <v/>
      </c>
      <c r="AG27" s="124">
        <v>15</v>
      </c>
      <c r="AH27" s="228"/>
      <c r="AI27" s="229"/>
      <c r="AJ27" s="125">
        <v>1500</v>
      </c>
      <c r="AK27" s="142" t="s">
        <v>153</v>
      </c>
      <c r="AL27" s="180" t="str">
        <f t="shared" si="4"/>
        <v>-</v>
      </c>
      <c r="AM27" s="181"/>
    </row>
    <row r="28" spans="1:39" s="40" customFormat="1" ht="14.1" customHeight="1">
      <c r="A28" s="172" t="s">
        <v>232</v>
      </c>
      <c r="B28" s="173"/>
      <c r="C28" s="173"/>
      <c r="D28" s="171"/>
      <c r="E28" s="171"/>
      <c r="F28" s="76" t="str">
        <f>IF(D28="","",IF(OR(D28=Datasets!$AI$2,D28=Datasets!$AI$3,D28=Datasets!$AI$4),"U","P"))</f>
        <v/>
      </c>
      <c r="G28" s="77" t="str">
        <f>IF(D28="","",IF(OR(D28=Datasets!$AI$2,D28=Datasets!$AI$5),3,IF(OR(D28=Datasets!$AI$3,D28=Datasets!$AI$6),6,10)))</f>
        <v/>
      </c>
      <c r="H28" s="118"/>
      <c r="I28" s="118"/>
      <c r="J28" s="76">
        <v>15</v>
      </c>
      <c r="K28" s="121">
        <v>40</v>
      </c>
      <c r="L28" s="12" t="str">
        <f t="shared" si="0"/>
        <v/>
      </c>
      <c r="M28" s="124">
        <v>15</v>
      </c>
      <c r="N28" s="158"/>
      <c r="O28" s="158"/>
      <c r="P28" s="125">
        <v>5000</v>
      </c>
      <c r="Q28" s="142" t="s">
        <v>153</v>
      </c>
      <c r="R28" s="180" t="str">
        <f t="shared" si="2"/>
        <v>-</v>
      </c>
      <c r="S28" s="181"/>
      <c r="U28" s="172" t="s">
        <v>232</v>
      </c>
      <c r="V28" s="173"/>
      <c r="W28" s="173"/>
      <c r="X28" s="171"/>
      <c r="Y28" s="171"/>
      <c r="Z28" s="76" t="str">
        <f>IF(X28="","",IF(OR(X28=Datasets!$AI$2,X28=Datasets!$AI$3,X28=Datasets!$AI$4),"U","P"))</f>
        <v/>
      </c>
      <c r="AA28" s="77" t="str">
        <f>IF(X28="","",IF(OR(X28=Datasets!$AI$2,X28=Datasets!$AI$5),3,IF(OR(X28=Datasets!$AI$3,X28=Datasets!$AI$6),6,10)))</f>
        <v/>
      </c>
      <c r="AB28" s="118"/>
      <c r="AC28" s="118"/>
      <c r="AD28" s="76">
        <v>15</v>
      </c>
      <c r="AE28" s="121">
        <v>40</v>
      </c>
      <c r="AF28" s="12" t="str">
        <f t="shared" si="1"/>
        <v/>
      </c>
      <c r="AG28" s="124">
        <v>15</v>
      </c>
      <c r="AH28" s="228"/>
      <c r="AI28" s="229"/>
      <c r="AJ28" s="125">
        <v>5000</v>
      </c>
      <c r="AK28" s="142" t="s">
        <v>153</v>
      </c>
      <c r="AL28" s="180" t="str">
        <f t="shared" si="4"/>
        <v>-</v>
      </c>
      <c r="AM28" s="181"/>
    </row>
    <row r="29" spans="1:39" s="40" customFormat="1" ht="14.1" customHeight="1">
      <c r="A29" s="172" t="s">
        <v>233</v>
      </c>
      <c r="B29" s="173"/>
      <c r="C29" s="173"/>
      <c r="D29" s="171"/>
      <c r="E29" s="171"/>
      <c r="F29" s="76" t="str">
        <f>IF(D29="","",IF(OR(D29=Datasets!$AI$2,D29=Datasets!$AI$3,D29=Datasets!$AI$4),"U","P"))</f>
        <v/>
      </c>
      <c r="G29" s="77" t="str">
        <f>IF(D29="","",IF(OR(D29=Datasets!$AI$2,D29=Datasets!$AI$5),3,IF(OR(D29=Datasets!$AI$3,D29=Datasets!$AI$6),6,10)))</f>
        <v/>
      </c>
      <c r="H29" s="118"/>
      <c r="I29" s="118"/>
      <c r="J29" s="76">
        <v>15</v>
      </c>
      <c r="K29" s="121">
        <v>40</v>
      </c>
      <c r="L29" s="12" t="str">
        <f t="shared" si="0"/>
        <v/>
      </c>
      <c r="M29" s="124">
        <v>15</v>
      </c>
      <c r="N29" s="158"/>
      <c r="O29" s="158"/>
      <c r="P29" s="125">
        <v>2900</v>
      </c>
      <c r="Q29" s="142" t="s">
        <v>153</v>
      </c>
      <c r="R29" s="180" t="str">
        <f>IF(H29+I29=0,"-",(N29/P29)*((H29+I29)/5280))</f>
        <v>-</v>
      </c>
      <c r="S29" s="181"/>
      <c r="U29" s="172" t="s">
        <v>233</v>
      </c>
      <c r="V29" s="173"/>
      <c r="W29" s="173"/>
      <c r="X29" s="171"/>
      <c r="Y29" s="171"/>
      <c r="Z29" s="76" t="str">
        <f>IF(X29="","",IF(OR(X29=Datasets!$AI$2,X29=Datasets!$AI$3,X29=Datasets!$AI$4),"U","P"))</f>
        <v/>
      </c>
      <c r="AA29" s="77" t="str">
        <f>IF(X29="","",IF(OR(X29=Datasets!$AI$2,X29=Datasets!$AI$5),3,IF(OR(X29=Datasets!$AI$3,X29=Datasets!$AI$6),6,10)))</f>
        <v/>
      </c>
      <c r="AB29" s="118"/>
      <c r="AC29" s="118"/>
      <c r="AD29" s="76">
        <v>15</v>
      </c>
      <c r="AE29" s="121">
        <v>40</v>
      </c>
      <c r="AF29" s="12" t="str">
        <f t="shared" si="1"/>
        <v/>
      </c>
      <c r="AG29" s="124">
        <v>15</v>
      </c>
      <c r="AH29" s="228"/>
      <c r="AI29" s="229"/>
      <c r="AJ29" s="125">
        <v>2900</v>
      </c>
      <c r="AK29" s="142" t="s">
        <v>153</v>
      </c>
      <c r="AL29" s="180" t="str">
        <f>IF(AB29+AC29=0,"-",(AH29/AJ29)*((AB29+AC29)/5280))</f>
        <v>-</v>
      </c>
      <c r="AM29" s="181"/>
    </row>
    <row r="30" spans="1:39" s="40" customFormat="1" ht="14.1" customHeight="1">
      <c r="A30" s="172" t="s">
        <v>234</v>
      </c>
      <c r="B30" s="173"/>
      <c r="C30" s="173"/>
      <c r="D30" s="171"/>
      <c r="E30" s="171"/>
      <c r="F30" s="76" t="str">
        <f>IF(D30="","",IF(OR(D30=Datasets!$AI$2,D30=Datasets!$AI$3,D30=Datasets!$AI$4),"U","P"))</f>
        <v/>
      </c>
      <c r="G30" s="77" t="str">
        <f>IF(D30="","",IF(OR(D30=Datasets!$AI$2,D30=Datasets!$AI$5),3,IF(OR(D30=Datasets!$AI$3,D30=Datasets!$AI$6),6,10)))</f>
        <v/>
      </c>
      <c r="H30" s="118"/>
      <c r="I30" s="118"/>
      <c r="J30" s="76">
        <v>15</v>
      </c>
      <c r="K30" s="121">
        <v>40</v>
      </c>
      <c r="L30" s="12" t="str">
        <f t="shared" ref="L30:L31" si="5">IF(H30+I30=0,"",(H30*J30+I30*K30)/(H30+I30))</f>
        <v/>
      </c>
      <c r="M30" s="124">
        <v>15</v>
      </c>
      <c r="N30" s="158"/>
      <c r="O30" s="158"/>
      <c r="P30" s="125">
        <v>28</v>
      </c>
      <c r="Q30" s="142" t="s">
        <v>152</v>
      </c>
      <c r="R30" s="180" t="str">
        <f>IF(H30+I30=0,"-",(N30/P30)*((H30+I30)/5280))</f>
        <v>-</v>
      </c>
      <c r="S30" s="181"/>
      <c r="U30" s="172" t="s">
        <v>234</v>
      </c>
      <c r="V30" s="173"/>
      <c r="W30" s="173"/>
      <c r="X30" s="171"/>
      <c r="Y30" s="171"/>
      <c r="Z30" s="76" t="str">
        <f>IF(X30="","",IF(OR(X30=Datasets!$AI$2,X30=Datasets!$AI$3,X30=Datasets!$AI$4),"U","P"))</f>
        <v/>
      </c>
      <c r="AA30" s="77" t="str">
        <f>IF(X30="","",IF(OR(X30=Datasets!$AI$2,X30=Datasets!$AI$5),3,IF(OR(X30=Datasets!$AI$3,X30=Datasets!$AI$6),6,10)))</f>
        <v/>
      </c>
      <c r="AB30" s="118"/>
      <c r="AC30" s="118"/>
      <c r="AD30" s="76">
        <v>15</v>
      </c>
      <c r="AE30" s="121">
        <v>40</v>
      </c>
      <c r="AF30" s="12" t="str">
        <f t="shared" ref="AF30:AF31" si="6">IF(AB30+AC30=0,"",(AB30*AD30+AC30*AE30)/(AB30+AC30))</f>
        <v/>
      </c>
      <c r="AG30" s="124">
        <v>15</v>
      </c>
      <c r="AH30" s="228"/>
      <c r="AI30" s="229"/>
      <c r="AJ30" s="125">
        <v>28</v>
      </c>
      <c r="AK30" s="142" t="s">
        <v>152</v>
      </c>
      <c r="AL30" s="180" t="str">
        <f>IF(AB30+AC30=0,"-",(AH30/AJ30)*((AB30+AC30)/5280))</f>
        <v>-</v>
      </c>
      <c r="AM30" s="181"/>
    </row>
    <row r="31" spans="1:39" s="40" customFormat="1" ht="14.1" customHeight="1" thickBot="1">
      <c r="A31" s="199" t="s">
        <v>235</v>
      </c>
      <c r="B31" s="200"/>
      <c r="C31" s="200"/>
      <c r="D31" s="216"/>
      <c r="E31" s="216"/>
      <c r="F31" s="78" t="str">
        <f>IF(D31="","",IF(OR(D31=Datasets!$AI$2,D31=Datasets!$AI$3,D31=Datasets!$AI$4),"U","P"))</f>
        <v/>
      </c>
      <c r="G31" s="79" t="str">
        <f>IF(D31="","",IF(OR(D31=Datasets!$AI$2,D31=Datasets!$AI$5),3,IF(OR(D31=Datasets!$AI$3,D31=Datasets!$AI$6),6,10)))</f>
        <v/>
      </c>
      <c r="H31" s="119"/>
      <c r="I31" s="119"/>
      <c r="J31" s="78">
        <v>15</v>
      </c>
      <c r="K31" s="140">
        <v>40</v>
      </c>
      <c r="L31" s="13" t="str">
        <f t="shared" si="5"/>
        <v/>
      </c>
      <c r="M31" s="139">
        <v>15</v>
      </c>
      <c r="N31" s="201"/>
      <c r="O31" s="201"/>
      <c r="P31" s="123">
        <v>28</v>
      </c>
      <c r="Q31" s="143" t="s">
        <v>152</v>
      </c>
      <c r="R31" s="202" t="str">
        <f>IF(H31+I31=0,"-",(N31/P31)*((H31+I31)/5280))</f>
        <v>-</v>
      </c>
      <c r="S31" s="203"/>
      <c r="U31" s="199" t="s">
        <v>235</v>
      </c>
      <c r="V31" s="200"/>
      <c r="W31" s="200"/>
      <c r="X31" s="216"/>
      <c r="Y31" s="216"/>
      <c r="Z31" s="78" t="str">
        <f>IF(X31="","",IF(OR(X31=Datasets!$AI$2,X31=Datasets!$AI$3,X31=Datasets!$AI$4),"U","P"))</f>
        <v/>
      </c>
      <c r="AA31" s="79" t="str">
        <f>IF(X31="","",IF(OR(X31=Datasets!$AI$2,X31=Datasets!$AI$5),3,IF(OR(X31=Datasets!$AI$3,X31=Datasets!$AI$6),6,10)))</f>
        <v/>
      </c>
      <c r="AB31" s="119"/>
      <c r="AC31" s="119"/>
      <c r="AD31" s="78">
        <v>15</v>
      </c>
      <c r="AE31" s="140">
        <v>40</v>
      </c>
      <c r="AF31" s="13" t="str">
        <f t="shared" si="6"/>
        <v/>
      </c>
      <c r="AG31" s="139">
        <v>15</v>
      </c>
      <c r="AH31" s="230"/>
      <c r="AI31" s="231"/>
      <c r="AJ31" s="123">
        <v>28</v>
      </c>
      <c r="AK31" s="143" t="s">
        <v>152</v>
      </c>
      <c r="AL31" s="202" t="str">
        <f>IF(AB31+AC31=0,"-",(AH31/AJ31)*((AB31+AC31)/5280))</f>
        <v>-</v>
      </c>
      <c r="AM31" s="203"/>
    </row>
    <row r="32" spans="1:39" ht="14.1" customHeight="1">
      <c r="A32" s="80"/>
      <c r="B32" s="80"/>
      <c r="C32" s="80"/>
      <c r="D32" s="67"/>
      <c r="E32" s="81"/>
      <c r="F32" s="82"/>
      <c r="G32" s="82"/>
      <c r="H32" s="44"/>
      <c r="O32" s="83" t="s">
        <v>151</v>
      </c>
      <c r="P32" s="197">
        <f>SUM(R20:S31)</f>
        <v>0</v>
      </c>
      <c r="Q32" s="198"/>
      <c r="U32" s="80"/>
      <c r="V32" s="80"/>
      <c r="W32" s="80"/>
      <c r="X32" s="67"/>
      <c r="Y32" s="81"/>
      <c r="Z32" s="82"/>
      <c r="AA32" s="82"/>
      <c r="AB32" s="44"/>
      <c r="AI32" s="83" t="s">
        <v>151</v>
      </c>
      <c r="AJ32" s="197">
        <f>SUM(AL20:AM31)</f>
        <v>0</v>
      </c>
      <c r="AK32" s="198"/>
    </row>
    <row r="33" spans="1:37" ht="14.1" customHeight="1" thickBot="1">
      <c r="A33" s="84"/>
      <c r="D33" s="70" t="s">
        <v>150</v>
      </c>
      <c r="E33" s="71"/>
      <c r="F33" s="71"/>
      <c r="G33" s="71"/>
      <c r="H33" s="71"/>
      <c r="I33" s="71"/>
      <c r="J33" s="71"/>
      <c r="K33" s="71"/>
      <c r="L33" s="71"/>
      <c r="N33" s="85"/>
      <c r="O33" s="85"/>
      <c r="Q33" s="86"/>
      <c r="U33" s="84"/>
      <c r="X33" s="70" t="s">
        <v>150</v>
      </c>
      <c r="Y33" s="71"/>
      <c r="Z33" s="71"/>
      <c r="AA33" s="71"/>
      <c r="AB33" s="71"/>
      <c r="AC33" s="71"/>
      <c r="AD33" s="71"/>
      <c r="AE33" s="71"/>
      <c r="AF33" s="71"/>
      <c r="AH33" s="85"/>
      <c r="AI33" s="85"/>
      <c r="AJ33" s="63"/>
      <c r="AK33" s="86"/>
    </row>
    <row r="34" spans="1:37" s="40" customFormat="1" ht="12" customHeight="1">
      <c r="A34" s="84"/>
      <c r="B34" s="35"/>
      <c r="C34" s="35"/>
      <c r="D34" s="207" t="s">
        <v>149</v>
      </c>
      <c r="E34" s="208"/>
      <c r="F34" s="209"/>
      <c r="G34" s="182" t="s">
        <v>148</v>
      </c>
      <c r="H34" s="183"/>
      <c r="I34" s="184"/>
      <c r="J34" s="87"/>
      <c r="K34" s="88"/>
      <c r="L34" s="88"/>
      <c r="M34" s="35"/>
      <c r="N34" s="85"/>
      <c r="O34" s="85"/>
      <c r="P34" s="63"/>
      <c r="Q34" s="86"/>
      <c r="U34" s="84"/>
      <c r="V34" s="35"/>
      <c r="W34" s="35"/>
      <c r="X34" s="207" t="s">
        <v>149</v>
      </c>
      <c r="Y34" s="208"/>
      <c r="Z34" s="209"/>
      <c r="AA34" s="182" t="s">
        <v>148</v>
      </c>
      <c r="AB34" s="183"/>
      <c r="AC34" s="184"/>
      <c r="AD34" s="87"/>
      <c r="AE34" s="88"/>
      <c r="AF34" s="88"/>
      <c r="AG34" s="35"/>
      <c r="AH34" s="85"/>
      <c r="AI34" s="85"/>
      <c r="AJ34" s="63"/>
      <c r="AK34" s="86"/>
    </row>
    <row r="35" spans="1:37" s="40" customFormat="1" ht="12.75" customHeight="1">
      <c r="A35" s="84"/>
      <c r="B35" s="35"/>
      <c r="C35" s="35"/>
      <c r="D35" s="210"/>
      <c r="E35" s="211"/>
      <c r="F35" s="212"/>
      <c r="G35" s="185"/>
      <c r="H35" s="186"/>
      <c r="I35" s="187"/>
      <c r="J35" s="87"/>
      <c r="K35" s="89" t="s">
        <v>147</v>
      </c>
      <c r="L35" s="90"/>
      <c r="M35" s="72"/>
      <c r="N35" s="91"/>
      <c r="O35" s="91"/>
      <c r="P35" s="92"/>
      <c r="Q35" s="64"/>
      <c r="U35" s="84"/>
      <c r="V35" s="35"/>
      <c r="W35" s="35"/>
      <c r="X35" s="210"/>
      <c r="Y35" s="211"/>
      <c r="Z35" s="212"/>
      <c r="AA35" s="185"/>
      <c r="AB35" s="186"/>
      <c r="AC35" s="187"/>
      <c r="AD35" s="87"/>
      <c r="AE35" s="89" t="s">
        <v>147</v>
      </c>
      <c r="AF35" s="90"/>
      <c r="AG35" s="72"/>
      <c r="AH35" s="91"/>
      <c r="AI35" s="91"/>
      <c r="AJ35" s="92"/>
      <c r="AK35" s="64"/>
    </row>
    <row r="36" spans="1:37" s="40" customFormat="1" ht="17.25" customHeight="1">
      <c r="A36" s="93"/>
      <c r="B36" s="35"/>
      <c r="C36" s="35"/>
      <c r="D36" s="213"/>
      <c r="E36" s="214"/>
      <c r="F36" s="215"/>
      <c r="G36" s="188"/>
      <c r="H36" s="189"/>
      <c r="I36" s="190"/>
      <c r="J36" s="87"/>
      <c r="K36" s="94" t="s">
        <v>146</v>
      </c>
      <c r="L36" s="85" t="s">
        <v>145</v>
      </c>
      <c r="M36" s="63"/>
      <c r="N36" s="64"/>
      <c r="O36" s="64"/>
      <c r="P36" s="35"/>
      <c r="Q36" s="64"/>
      <c r="U36" s="93"/>
      <c r="V36" s="35"/>
      <c r="W36" s="35"/>
      <c r="X36" s="213"/>
      <c r="Y36" s="214"/>
      <c r="Z36" s="215"/>
      <c r="AA36" s="188"/>
      <c r="AB36" s="189"/>
      <c r="AC36" s="190"/>
      <c r="AD36" s="87"/>
      <c r="AE36" s="94" t="s">
        <v>146</v>
      </c>
      <c r="AF36" s="85" t="s">
        <v>145</v>
      </c>
      <c r="AG36" s="63"/>
      <c r="AH36" s="64"/>
      <c r="AI36" s="64"/>
      <c r="AJ36" s="35"/>
      <c r="AK36" s="64"/>
    </row>
    <row r="37" spans="1:37" s="40" customFormat="1" ht="14.1" customHeight="1" thickBot="1">
      <c r="A37" s="93"/>
      <c r="B37" s="35"/>
      <c r="C37" s="35"/>
      <c r="D37" s="95" t="s">
        <v>92</v>
      </c>
      <c r="E37" s="96" t="s">
        <v>144</v>
      </c>
      <c r="F37" s="96" t="s">
        <v>143</v>
      </c>
      <c r="G37" s="96" t="s">
        <v>92</v>
      </c>
      <c r="H37" s="96" t="s">
        <v>144</v>
      </c>
      <c r="I37" s="97" t="s">
        <v>143</v>
      </c>
      <c r="J37" s="98"/>
      <c r="K37" s="99" t="s">
        <v>142</v>
      </c>
      <c r="L37" s="100" t="s">
        <v>141</v>
      </c>
      <c r="M37" s="63"/>
      <c r="N37" s="64"/>
      <c r="O37" s="64"/>
      <c r="P37" s="35"/>
      <c r="Q37" s="64"/>
      <c r="U37" s="93"/>
      <c r="V37" s="35"/>
      <c r="W37" s="35"/>
      <c r="X37" s="101" t="s">
        <v>92</v>
      </c>
      <c r="Y37" s="102" t="s">
        <v>144</v>
      </c>
      <c r="Z37" s="102" t="s">
        <v>143</v>
      </c>
      <c r="AA37" s="102" t="s">
        <v>92</v>
      </c>
      <c r="AB37" s="102" t="s">
        <v>144</v>
      </c>
      <c r="AC37" s="103" t="s">
        <v>143</v>
      </c>
      <c r="AD37" s="98"/>
      <c r="AE37" s="99" t="s">
        <v>142</v>
      </c>
      <c r="AF37" s="100" t="s">
        <v>141</v>
      </c>
      <c r="AG37" s="63"/>
      <c r="AH37" s="64"/>
      <c r="AI37" s="64"/>
      <c r="AJ37" s="35"/>
      <c r="AK37" s="64"/>
    </row>
    <row r="38" spans="1:37" s="40" customFormat="1" ht="14.1" customHeight="1">
      <c r="A38" s="191" t="str">
        <f>IF(A20="","",A20)</f>
        <v>Raw Material 1 Delivery</v>
      </c>
      <c r="B38" s="192"/>
      <c r="C38" s="193"/>
      <c r="D38" s="26" t="str">
        <f>IF($F20="p",IF($M20&gt;=1,$C$13*($G20^0.91)*($L20^1.02)*(1-($M$45/(4*365))),"error"),IF($F20="u",IF(M20&gt;=10,$K$13*(($G20/12)^$L$13)*(($L20/3)^$M$13)*((365-$M$45)/365)*(($M20/30)^$N$13)*(1-$M$49/100),"error"),IF($F20="","","error")))</f>
        <v/>
      </c>
      <c r="E38" s="26" t="str">
        <f>IF($F20="p",IF($M20&gt;=1,$C$14*($G20^0.91)*($L20^1.02)*(1-($M$45/(4*365))),"error"),IF($F20="u",IF(M20&gt;=10,$K$14*(($G20/12)^$L$14)*(($L20/3)^$M$14)*((365-$M$45)/365)*(($M20/30)^$N$14)*(1-$M$49/100),"error"),IF($F20="","","error")))</f>
        <v/>
      </c>
      <c r="F38" s="26" t="str">
        <f>IF($F20="p",IF($M20&gt;=1,$C$15*($G20^0.91)*($L20^1.02)*(1-($M$45/(4*365))),"error"),IF($F20="u",IF(M20&gt;=10,$K$15*(($G20/12)^$L$15)*(($L20/3)^$M$15)*((365-$M$45)/365)*(($M20/30)^$N$15)*(1-$M$49/100),"error"),IF($F20="","","error")))</f>
        <v/>
      </c>
      <c r="G38" s="14" t="str">
        <f t="shared" ref="G38:I42" si="7">IF(D38="","",$R20*D38/2000)</f>
        <v/>
      </c>
      <c r="H38" s="15" t="str">
        <f t="shared" si="7"/>
        <v/>
      </c>
      <c r="I38" s="16" t="str">
        <f t="shared" si="7"/>
        <v/>
      </c>
      <c r="J38" s="104"/>
      <c r="K38" s="35"/>
      <c r="L38" s="105" t="s">
        <v>140</v>
      </c>
      <c r="M38" s="63"/>
      <c r="N38" s="64"/>
      <c r="O38" s="64"/>
      <c r="P38" s="35"/>
      <c r="Q38" s="64"/>
      <c r="U38" s="191" t="str">
        <f>IF(U20="","",U20)</f>
        <v>Raw Material 1 Delivery</v>
      </c>
      <c r="V38" s="192"/>
      <c r="W38" s="193"/>
      <c r="X38" s="26" t="str">
        <f>IF($Z20="p",IF($AG20&gt;=1,$W$13*($AA20^0.91)*($AF20^1.02)*(1-($AG$45/(4*365))),"error"),IF($Z20="u",IF(AG20&gt;=10,$AE$13*(($AA20/12)^$AF$13)*(($AF20/3)^$AG$13)*((365-$AG$45)/365)*(($AG20/30)^$AH$13)*(1-$AG$49/100),"error"),IF($Z20="","","error")))</f>
        <v/>
      </c>
      <c r="Y38" s="26" t="str">
        <f>IF($Z20="p",IF($AG20&gt;=1,$W$14*($AA20^0.91)*($AF20^1.02)*(1-($AG$45/(4*365))),"error"),IF($Z20="u",IF(AG20&gt;=10,$AE$14*(($AA20/12)^$AF$14)*(($AF20/3)^$AG$14)*((365-$AG$45)/365)*(($AG20/30)^$AH$14)*(1-$AG$49/100),"error"),IF($Z20="","","error")))</f>
        <v/>
      </c>
      <c r="Z38" s="26" t="str">
        <f>IF($Z20="p",IF($AG20&gt;=1,$W$15*($AA20^0.91)*($AF20^1.02)*(1-($AG$45/(4*365))),"error"),IF($Z20="u",IF(AG20&gt;=10,$AE$15*(($AA20/12)^$AF$15)*(($AF20/3)^$AG$15)*((365-$AG$45)/365)*(($AG20/30)^$AH$15)*(1-$AG$49/100),"error"),IF($Z20="","","error")))</f>
        <v/>
      </c>
      <c r="AA38" s="14" t="str">
        <f>IF(X38="","",$AL20*X38/2000)</f>
        <v/>
      </c>
      <c r="AB38" s="15" t="str">
        <f>IF(Y38="","",$AL20*Y38/2000)</f>
        <v/>
      </c>
      <c r="AC38" s="16" t="str">
        <f>IF(Z38="","",$AL20*Z38/2000)</f>
        <v/>
      </c>
      <c r="AD38" s="104"/>
      <c r="AE38" s="35"/>
      <c r="AF38" s="105" t="s">
        <v>140</v>
      </c>
      <c r="AG38" s="63"/>
      <c r="AH38" s="64"/>
      <c r="AI38" s="64"/>
      <c r="AJ38" s="35"/>
      <c r="AK38" s="64"/>
    </row>
    <row r="39" spans="1:37" s="40" customFormat="1" ht="15" customHeight="1">
      <c r="A39" s="194" t="str">
        <f>IF(A21="","",A21)</f>
        <v>Raw Material 2 Delivery</v>
      </c>
      <c r="B39" s="195"/>
      <c r="C39" s="196"/>
      <c r="D39" s="27" t="str">
        <f>IF($F21="p",IF($M21&gt;=1,$C$13*($G21^0.91)*($L21^1.02)*(1-($M$45/(4*365))),"error"),IF($F21="u",IF(M21&gt;=10,$K$13*(($G21/12)^$L$13)*(($L21/3)^$M$13)*((365-$M$45)/365)*(($M21/30)^$N$13)*(1-$M$49/100),"error"),IF($F21="","","error")))</f>
        <v/>
      </c>
      <c r="E39" s="27" t="str">
        <f>IF($F21="p",IF($M21&gt;=1,$C$14*($G21^0.91)*($L21^1.02)*(1-($M$45/(4*365))),"error"),IF($F21="u",IF(M21&gt;=10,$K$14*(($G21/12)^$L$14)*(($L21/3)^$M$14)*((365-$M$45)/365)*(($M21/30)^$N$14)*(1-$M$49/100),"error"),IF($F21="","","error")))</f>
        <v/>
      </c>
      <c r="F39" s="27" t="str">
        <f>IF($F21="p",IF($M21&gt;=1,$C$15*($G21^0.91)*($L21^1.02)*(1-($M$45/(4*365))),"error"),IF($F21="u",IF(M21&gt;=10,$K$15*(($G21/12)^$L$15)*(($L21/3)^$M$15)*((365-$M$45)/365)*(($M21/30)^$N$15)*(1-$M$49/100),"error"),IF($F21="","","error")))</f>
        <v/>
      </c>
      <c r="G39" s="17" t="str">
        <f t="shared" si="7"/>
        <v/>
      </c>
      <c r="H39" s="18" t="str">
        <f t="shared" si="7"/>
        <v/>
      </c>
      <c r="I39" s="19" t="str">
        <f t="shared" si="7"/>
        <v/>
      </c>
      <c r="J39" s="104"/>
      <c r="K39" s="99" t="s">
        <v>139</v>
      </c>
      <c r="L39" s="100" t="s">
        <v>138</v>
      </c>
      <c r="M39" s="63"/>
      <c r="N39" s="64"/>
      <c r="O39" s="64"/>
      <c r="P39" s="35"/>
      <c r="Q39" s="64"/>
      <c r="U39" s="194" t="str">
        <f>IF(U21="","",U21)</f>
        <v>Raw Material 2 Delivery</v>
      </c>
      <c r="V39" s="195"/>
      <c r="W39" s="196"/>
      <c r="X39" s="27" t="str">
        <f t="shared" ref="X39:X49" si="8">IF($Z21="p",IF($AG21&gt;=1,$W$13*($AA21^0.91)*($AF21^1.02)*(1-($AG$45/(4*365))),"error"),IF($Z21="u",IF(AG21&gt;=10,$AE$13*(($AA21/12)^$AF$13)*(($AF21/3)^$AG$13)*((365-$AG$45)/365)*(($AG21/30)^$AH$13)*(1-$AG$49/100),"error"),IF($Z21="","","error")))</f>
        <v/>
      </c>
      <c r="Y39" s="27" t="str">
        <f t="shared" ref="Y39:Y49" si="9">IF($Z21="p",IF($AG21&gt;=1,$W$14*($AA21^0.91)*($AF21^1.02)*(1-($AG$45/(4*365))),"error"),IF($Z21="u",IF(AG21&gt;=10,$AE$14*(($AA21/12)^$AF$14)*(($AF21/3)^$AG$14)*((365-$AG$45)/365)*(($AG21/30)^$AH$14)*(1-$AG$49/100),"error"),IF($Z21="","","error")))</f>
        <v/>
      </c>
      <c r="Z39" s="27" t="str">
        <f t="shared" ref="Z39:Z49" si="10">IF($Z21="p",IF($AG21&gt;=1,$W$15*($AA21^0.91)*($AF21^1.02)*(1-($AG$45/(4*365))),"error"),IF($Z21="u",IF(AG21&gt;=10,$AE$15*(($AA21/12)^$AF$15)*(($AF21/3)^$AG$15)*((365-$AG$45)/365)*(($AG21/30)^$AH$15)*(1-$AG$49/100),"error"),IF($Z21="","","error")))</f>
        <v/>
      </c>
      <c r="AA39" s="17" t="str">
        <f t="shared" ref="AA39:AC39" si="11">IF(X39="","",$AL21*X39/2000)</f>
        <v/>
      </c>
      <c r="AB39" s="18" t="str">
        <f t="shared" si="11"/>
        <v/>
      </c>
      <c r="AC39" s="19" t="str">
        <f t="shared" si="11"/>
        <v/>
      </c>
      <c r="AD39" s="104"/>
      <c r="AE39" s="99" t="s">
        <v>139</v>
      </c>
      <c r="AF39" s="100" t="s">
        <v>138</v>
      </c>
      <c r="AG39" s="63"/>
      <c r="AH39" s="64"/>
      <c r="AI39" s="64"/>
      <c r="AJ39" s="35"/>
      <c r="AK39" s="64"/>
    </row>
    <row r="40" spans="1:37" s="40" customFormat="1" ht="14.1" customHeight="1">
      <c r="A40" s="194" t="str">
        <f>IF(A22="","",A22)</f>
        <v>Product 1 Shipping</v>
      </c>
      <c r="B40" s="195"/>
      <c r="C40" s="196"/>
      <c r="D40" s="27" t="str">
        <f>IF($F22="p",IF($M22&gt;=1,$C$13*($G22^0.91)*($L22^1.02)*(1-($M$45/(4*365))),"error"),IF($F22="u",IF(M22&gt;=10,$K$13*(($G22/12)^$L$13)*(($L22/3)^$M$13)*((365-$M$45)/365)*(($M22/30)^$N$13)*(1-$M$49/100),"error"),IF($F22="","","error")))</f>
        <v/>
      </c>
      <c r="E40" s="27" t="str">
        <f>IF($F22="p",IF($M22&gt;=1,$C$14*($G22^0.91)*($L22^1.02)*(1-($M$45/(4*365))),"error"),IF($F22="u",IF(M22&gt;=10,$K$14*(($G22/12)^$L$14)*(($L22/3)^$M$14)*((365-$M$45)/365)*(($M22/30)^$N$14)*(1-$M$49/100),"error"),IF($F22="","","error")))</f>
        <v/>
      </c>
      <c r="F40" s="27" t="str">
        <f>IF($F22="p",IF($M22&gt;=1,$C$15*($G22^0.91)*($L22^1.02)*(1-($M$45/(4*365))),"error"),IF($F22="u",IF(M22&gt;=10,$K$15*(($G22/12)^$L$15)*(($L22/3)^$M$15)*((365-$M$45)/365)*(($M22/30)^$N$15)*(1-$M$49/100),"error"),IF($F22="","","error")))</f>
        <v/>
      </c>
      <c r="G40" s="17" t="str">
        <f t="shared" si="7"/>
        <v/>
      </c>
      <c r="H40" s="18" t="str">
        <f t="shared" si="7"/>
        <v/>
      </c>
      <c r="I40" s="19" t="str">
        <f t="shared" si="7"/>
        <v/>
      </c>
      <c r="J40" s="104"/>
      <c r="K40" s="106"/>
      <c r="L40" s="105" t="s">
        <v>137</v>
      </c>
      <c r="M40" s="63"/>
      <c r="N40" s="64"/>
      <c r="O40" s="64"/>
      <c r="P40" s="35"/>
      <c r="Q40" s="64"/>
      <c r="U40" s="194" t="str">
        <f>IF(U22="","",U22)</f>
        <v>Product 1 Shipping</v>
      </c>
      <c r="V40" s="195"/>
      <c r="W40" s="196"/>
      <c r="X40" s="27" t="str">
        <f t="shared" si="8"/>
        <v/>
      </c>
      <c r="Y40" s="27" t="str">
        <f t="shared" si="9"/>
        <v/>
      </c>
      <c r="Z40" s="27" t="str">
        <f t="shared" si="10"/>
        <v/>
      </c>
      <c r="AA40" s="17" t="str">
        <f t="shared" ref="AA40:AC40" si="12">IF(X40="","",$AL22*X40/2000)</f>
        <v/>
      </c>
      <c r="AB40" s="18" t="str">
        <f t="shared" si="12"/>
        <v/>
      </c>
      <c r="AC40" s="19" t="str">
        <f t="shared" si="12"/>
        <v/>
      </c>
      <c r="AD40" s="104"/>
      <c r="AE40" s="106"/>
      <c r="AF40" s="105" t="s">
        <v>137</v>
      </c>
      <c r="AG40" s="63"/>
      <c r="AH40" s="64"/>
      <c r="AI40" s="64"/>
      <c r="AJ40" s="35"/>
      <c r="AK40" s="64"/>
    </row>
    <row r="41" spans="1:37" s="40" customFormat="1" ht="14.1" customHeight="1">
      <c r="A41" s="194" t="str">
        <f>IF(A23="","",A23)</f>
        <v>Product 2 Shipping</v>
      </c>
      <c r="B41" s="195"/>
      <c r="C41" s="196"/>
      <c r="D41" s="27" t="str">
        <f>IF($F23="p",IF($M23&gt;=1,$C$13*($G23^0.91)*($L23^1.02)*(1-($M$45/(4*365))),"error"),IF($F23="u",IF(M23&gt;=10,$K$13*(($G23/12)^$L$13)*(($L23/3)^$M$13)*((365-$M$45)/365)*(($M23/30)^$N$13)*(1-$M$49/100),"error"),IF($F23="","","error")))</f>
        <v/>
      </c>
      <c r="E41" s="27" t="str">
        <f>IF($F23="p",IF($M23&gt;=1,$C$14*($G23^0.91)*($L23^1.02)*(1-($M$45/(4*365))),"error"),IF($F23="u",IF(M23&gt;=10,$K$14*(($G23/12)^$L$14)*(($L23/3)^$M$14)*((365-$M$45)/365)*(($M23/30)^$N$14)*(1-$M$49/100),"error"),IF($F23="","","error")))</f>
        <v/>
      </c>
      <c r="F41" s="27" t="str">
        <f>IF($F23="p",IF($M23&gt;=1,$C$15*($G23^0.91)*($L23^1.02)*(1-($M$45/(4*365))),"error"),IF($F23="u",IF(M23&gt;=10,$K$15*(($G23/12)^$L$15)*(($L23/3)^$M$15)*((365-$M$45)/365)*(($M23/30)^$N$15)*(1-$M$49/100),"error"),IF($F23="","","error")))</f>
        <v/>
      </c>
      <c r="G41" s="17" t="str">
        <f t="shared" si="7"/>
        <v/>
      </c>
      <c r="H41" s="18" t="str">
        <f t="shared" si="7"/>
        <v/>
      </c>
      <c r="I41" s="19" t="str">
        <f t="shared" si="7"/>
        <v/>
      </c>
      <c r="J41" s="104"/>
      <c r="K41" s="107" t="s">
        <v>136</v>
      </c>
      <c r="L41" s="100" t="s">
        <v>135</v>
      </c>
      <c r="M41" s="108"/>
      <c r="N41" s="44"/>
      <c r="O41" s="44"/>
      <c r="P41" s="35"/>
      <c r="Q41" s="64"/>
      <c r="U41" s="194" t="str">
        <f>IF(U23="","",U23)</f>
        <v>Product 2 Shipping</v>
      </c>
      <c r="V41" s="195"/>
      <c r="W41" s="196"/>
      <c r="X41" s="27" t="str">
        <f t="shared" si="8"/>
        <v/>
      </c>
      <c r="Y41" s="27" t="str">
        <f t="shared" si="9"/>
        <v/>
      </c>
      <c r="Z41" s="27" t="str">
        <f t="shared" si="10"/>
        <v/>
      </c>
      <c r="AA41" s="17" t="str">
        <f t="shared" ref="AA41:AC41" si="13">IF(X41="","",$AL23*X41/2000)</f>
        <v/>
      </c>
      <c r="AB41" s="18" t="str">
        <f t="shared" si="13"/>
        <v/>
      </c>
      <c r="AC41" s="19" t="str">
        <f t="shared" si="13"/>
        <v/>
      </c>
      <c r="AD41" s="104"/>
      <c r="AE41" s="107" t="s">
        <v>136</v>
      </c>
      <c r="AF41" s="100" t="s">
        <v>135</v>
      </c>
      <c r="AG41" s="108"/>
      <c r="AH41" s="44"/>
      <c r="AI41" s="44"/>
      <c r="AJ41" s="35"/>
      <c r="AK41" s="64"/>
    </row>
    <row r="42" spans="1:37" s="40" customFormat="1" ht="14.1" customHeight="1">
      <c r="A42" s="194" t="str">
        <f>IF(A24="","",A24)</f>
        <v>Other1</v>
      </c>
      <c r="B42" s="195"/>
      <c r="C42" s="196"/>
      <c r="D42" s="27" t="str">
        <f>IF($F24="p",IF($M24&gt;=1,$C$13*($G24^0.91)*($L24^1.02)*(1-($M$45/(4*365))),"error"),IF($F24="u",IF(M24&gt;=10,$K$13*(($G24/12)^$L$13)*(($L24/3)^$M$13)*((365-$M$45)/365)*(($M24/30)^$N$13)*(1-$M$49/100),"error"),IF($F24="","","error")))</f>
        <v/>
      </c>
      <c r="E42" s="27" t="str">
        <f>IF($F24="p",IF($M24&gt;=1,$C$14*($G24^0.91)*($L24^1.02)*(1-($M$45/(4*365))),"error"),IF($F24="u",IF(M24&gt;=10,$K$14*(($G24/12)^$L$14)*(($L24/3)^$M$14)*((365-$M$45)/365)*(($M24/30)^$N$14)*(1-$M$49/100),"error"),IF($F24="","","error")))</f>
        <v/>
      </c>
      <c r="F42" s="27" t="str">
        <f>IF($F24="p",IF($M24&gt;=1,$C$15*($G24^0.91)*($L24^1.02)*(1-($M$45/(4*365))),"error"),IF($F24="u",IF(M24&gt;=10,$K$15*(($G24/12)^$L$15)*(($L24/3)^$M$15)*((365-$M$45)/365)*(($M24/30)^$N$15)*(1-$M$49/100),"error"),IF($F24="","","error")))</f>
        <v/>
      </c>
      <c r="G42" s="17" t="str">
        <f t="shared" si="7"/>
        <v/>
      </c>
      <c r="H42" s="18" t="str">
        <f t="shared" si="7"/>
        <v/>
      </c>
      <c r="I42" s="19" t="str">
        <f t="shared" si="7"/>
        <v/>
      </c>
      <c r="J42" s="104"/>
      <c r="K42" s="109" t="s">
        <v>134</v>
      </c>
      <c r="L42" s="100" t="s">
        <v>133</v>
      </c>
      <c r="M42" s="63"/>
      <c r="N42" s="64"/>
      <c r="O42" s="44"/>
      <c r="P42" s="35"/>
      <c r="Q42" s="64"/>
      <c r="U42" s="194" t="str">
        <f>IF(U24="","",U24)</f>
        <v>Other1</v>
      </c>
      <c r="V42" s="195"/>
      <c r="W42" s="196"/>
      <c r="X42" s="27" t="str">
        <f t="shared" si="8"/>
        <v/>
      </c>
      <c r="Y42" s="27" t="str">
        <f t="shared" si="9"/>
        <v/>
      </c>
      <c r="Z42" s="27" t="str">
        <f t="shared" si="10"/>
        <v/>
      </c>
      <c r="AA42" s="17" t="str">
        <f t="shared" ref="AA42:AC42" si="14">IF(X42="","",$AL24*X42/2000)</f>
        <v/>
      </c>
      <c r="AB42" s="18" t="str">
        <f t="shared" si="14"/>
        <v/>
      </c>
      <c r="AC42" s="19" t="str">
        <f t="shared" si="14"/>
        <v/>
      </c>
      <c r="AD42" s="104"/>
      <c r="AE42" s="109" t="s">
        <v>134</v>
      </c>
      <c r="AF42" s="100" t="s">
        <v>133</v>
      </c>
      <c r="AG42" s="63"/>
      <c r="AH42" s="64"/>
      <c r="AI42" s="44"/>
      <c r="AJ42" s="35"/>
      <c r="AK42" s="64"/>
    </row>
    <row r="43" spans="1:37" s="40" customFormat="1" ht="14.1" customHeight="1">
      <c r="A43" s="194" t="str">
        <f t="shared" ref="A43:A49" si="15">IF(A25="","",A25)</f>
        <v>Other2</v>
      </c>
      <c r="B43" s="195"/>
      <c r="C43" s="196"/>
      <c r="D43" s="27" t="str">
        <f t="shared" ref="D43:D49" si="16">IF($F25="p",IF($M25&gt;=1,$C$13*($G25^0.91)*($L25^1.02)*(1-($M$45/(4*365))),"error"),IF($F25="u",IF(M25&gt;=10,$K$13*(($G25/12)^$L$13)*(($L25/3)^$M$13)*((365-$M$45)/365)*(($M25/30)^$N$13)*(1-$M$49/100),"error"),IF($F25="","","error")))</f>
        <v/>
      </c>
      <c r="E43" s="27" t="str">
        <f t="shared" ref="E43:E49" si="17">IF($F25="p",IF($M25&gt;=1,$C$14*($G25^0.91)*($L25^1.02)*(1-($M$45/(4*365))),"error"),IF($F25="u",IF(M25&gt;=10,$K$14*(($G25/12)^$L$14)*(($L25/3)^$M$14)*((365-$M$45)/365)*(($M25/30)^$N$14)*(1-$M$49/100),"error"),IF($F25="","","error")))</f>
        <v/>
      </c>
      <c r="F43" s="27" t="str">
        <f t="shared" ref="F43:F49" si="18">IF($F25="p",IF($M25&gt;=1,$C$15*($G25^0.91)*($L25^1.02)*(1-($M$45/(4*365))),"error"),IF($F25="u",IF(M25&gt;=10,$K$15*(($G25/12)^$L$15)*(($L25/3)^$M$15)*((365-$M$45)/365)*(($M25/30)^$N$15)*(1-$M$49/100),"error"),IF($F25="","","error")))</f>
        <v/>
      </c>
      <c r="G43" s="17" t="str">
        <f t="shared" ref="G43:I43" si="19">IF(D43="","",$R25*D43/2000)</f>
        <v/>
      </c>
      <c r="H43" s="18" t="str">
        <f t="shared" si="19"/>
        <v/>
      </c>
      <c r="I43" s="19" t="str">
        <f t="shared" si="19"/>
        <v/>
      </c>
      <c r="J43" s="104"/>
      <c r="K43" s="109" t="s">
        <v>132</v>
      </c>
      <c r="L43" s="100" t="s">
        <v>131</v>
      </c>
      <c r="M43" s="35"/>
      <c r="N43" s="35"/>
      <c r="O43" s="44"/>
      <c r="P43" s="35"/>
      <c r="Q43" s="64"/>
      <c r="U43" s="194" t="str">
        <f t="shared" ref="U43:U49" si="20">IF(U25="","",U25)</f>
        <v>Other2</v>
      </c>
      <c r="V43" s="195"/>
      <c r="W43" s="196"/>
      <c r="X43" s="27" t="str">
        <f t="shared" si="8"/>
        <v/>
      </c>
      <c r="Y43" s="27" t="str">
        <f t="shared" si="9"/>
        <v/>
      </c>
      <c r="Z43" s="27" t="str">
        <f t="shared" si="10"/>
        <v/>
      </c>
      <c r="AA43" s="17" t="str">
        <f t="shared" ref="AA43:AC43" si="21">IF(X43="","",$AL25*X43/2000)</f>
        <v/>
      </c>
      <c r="AB43" s="18" t="str">
        <f t="shared" si="21"/>
        <v/>
      </c>
      <c r="AC43" s="19" t="str">
        <f t="shared" si="21"/>
        <v/>
      </c>
      <c r="AD43" s="104"/>
      <c r="AE43" s="109" t="s">
        <v>132</v>
      </c>
      <c r="AF43" s="100" t="s">
        <v>131</v>
      </c>
      <c r="AG43" s="35"/>
      <c r="AH43" s="35"/>
      <c r="AI43" s="44"/>
      <c r="AJ43" s="35"/>
      <c r="AK43" s="64"/>
    </row>
    <row r="44" spans="1:37" s="40" customFormat="1" ht="14.1" customHeight="1">
      <c r="A44" s="194" t="str">
        <f t="shared" si="15"/>
        <v>Other3</v>
      </c>
      <c r="B44" s="195"/>
      <c r="C44" s="196"/>
      <c r="D44" s="27" t="str">
        <f t="shared" si="16"/>
        <v/>
      </c>
      <c r="E44" s="27" t="str">
        <f t="shared" si="17"/>
        <v/>
      </c>
      <c r="F44" s="27" t="str">
        <f t="shared" si="18"/>
        <v/>
      </c>
      <c r="G44" s="17" t="str">
        <f t="shared" ref="G44:I44" si="22">IF(D44="","",$R26*D44/2000)</f>
        <v/>
      </c>
      <c r="H44" s="18" t="str">
        <f t="shared" si="22"/>
        <v/>
      </c>
      <c r="I44" s="19" t="str">
        <f t="shared" si="22"/>
        <v/>
      </c>
      <c r="J44" s="104"/>
      <c r="K44" s="109" t="s">
        <v>130</v>
      </c>
      <c r="L44" s="110" t="s">
        <v>129</v>
      </c>
      <c r="M44" s="63"/>
      <c r="N44" s="64"/>
      <c r="O44" s="111"/>
      <c r="P44" s="35"/>
      <c r="Q44" s="64"/>
      <c r="U44" s="194" t="str">
        <f t="shared" si="20"/>
        <v>Other3</v>
      </c>
      <c r="V44" s="195"/>
      <c r="W44" s="196"/>
      <c r="X44" s="27" t="str">
        <f t="shared" si="8"/>
        <v/>
      </c>
      <c r="Y44" s="27" t="str">
        <f t="shared" si="9"/>
        <v/>
      </c>
      <c r="Z44" s="27" t="str">
        <f t="shared" si="10"/>
        <v/>
      </c>
      <c r="AA44" s="17" t="str">
        <f t="shared" ref="AA44:AC44" si="23">IF(X44="","",$AL26*X44/2000)</f>
        <v/>
      </c>
      <c r="AB44" s="18" t="str">
        <f t="shared" si="23"/>
        <v/>
      </c>
      <c r="AC44" s="19" t="str">
        <f t="shared" si="23"/>
        <v/>
      </c>
      <c r="AD44" s="104"/>
      <c r="AE44" s="109" t="s">
        <v>130</v>
      </c>
      <c r="AF44" s="110" t="s">
        <v>129</v>
      </c>
      <c r="AG44" s="63"/>
      <c r="AH44" s="64"/>
      <c r="AI44" s="111"/>
      <c r="AJ44" s="35"/>
      <c r="AK44" s="64"/>
    </row>
    <row r="45" spans="1:37" s="40" customFormat="1" ht="14.1" customHeight="1">
      <c r="A45" s="194" t="str">
        <f t="shared" si="15"/>
        <v>Other4</v>
      </c>
      <c r="B45" s="195"/>
      <c r="C45" s="196"/>
      <c r="D45" s="27" t="str">
        <f t="shared" si="16"/>
        <v/>
      </c>
      <c r="E45" s="27" t="str">
        <f t="shared" si="17"/>
        <v/>
      </c>
      <c r="F45" s="27" t="str">
        <f t="shared" si="18"/>
        <v/>
      </c>
      <c r="G45" s="17" t="str">
        <f t="shared" ref="G45:I45" si="24">IF(D45="","",$R27*D45/2000)</f>
        <v/>
      </c>
      <c r="H45" s="18" t="str">
        <f t="shared" si="24"/>
        <v/>
      </c>
      <c r="I45" s="19" t="str">
        <f t="shared" si="24"/>
        <v/>
      </c>
      <c r="J45" s="104"/>
      <c r="K45" s="53"/>
      <c r="L45" s="112" t="s">
        <v>128</v>
      </c>
      <c r="M45" s="126">
        <v>90</v>
      </c>
      <c r="N45" s="44" t="s">
        <v>127</v>
      </c>
      <c r="O45" s="35"/>
      <c r="P45" s="44"/>
      <c r="Q45" s="64"/>
      <c r="U45" s="194" t="str">
        <f t="shared" si="20"/>
        <v>Other4</v>
      </c>
      <c r="V45" s="195"/>
      <c r="W45" s="196"/>
      <c r="X45" s="27" t="str">
        <f t="shared" si="8"/>
        <v/>
      </c>
      <c r="Y45" s="27" t="str">
        <f t="shared" si="9"/>
        <v/>
      </c>
      <c r="Z45" s="27" t="str">
        <f t="shared" si="10"/>
        <v/>
      </c>
      <c r="AA45" s="17" t="str">
        <f t="shared" ref="AA45:AC45" si="25">IF(X45="","",$AL27*X45/2000)</f>
        <v/>
      </c>
      <c r="AB45" s="18" t="str">
        <f t="shared" si="25"/>
        <v/>
      </c>
      <c r="AC45" s="19" t="str">
        <f t="shared" si="25"/>
        <v/>
      </c>
      <c r="AD45" s="104"/>
      <c r="AE45" s="53"/>
      <c r="AF45" s="112" t="s">
        <v>128</v>
      </c>
      <c r="AG45" s="126">
        <v>90</v>
      </c>
      <c r="AH45" s="44" t="s">
        <v>127</v>
      </c>
      <c r="AI45" s="35"/>
      <c r="AJ45" s="44"/>
      <c r="AK45" s="64"/>
    </row>
    <row r="46" spans="1:37" s="40" customFormat="1" ht="14.1" customHeight="1">
      <c r="A46" s="194" t="str">
        <f t="shared" si="15"/>
        <v>Other5</v>
      </c>
      <c r="B46" s="195"/>
      <c r="C46" s="196"/>
      <c r="D46" s="27" t="str">
        <f t="shared" si="16"/>
        <v/>
      </c>
      <c r="E46" s="27" t="str">
        <f t="shared" si="17"/>
        <v/>
      </c>
      <c r="F46" s="27" t="str">
        <f t="shared" si="18"/>
        <v/>
      </c>
      <c r="G46" s="17" t="str">
        <f t="shared" ref="G46:I46" si="26">IF(D46="","",$R28*D46/2000)</f>
        <v/>
      </c>
      <c r="H46" s="18" t="str">
        <f t="shared" si="26"/>
        <v/>
      </c>
      <c r="I46" s="19" t="str">
        <f t="shared" si="26"/>
        <v/>
      </c>
      <c r="J46" s="104"/>
      <c r="K46" s="109" t="s">
        <v>126</v>
      </c>
      <c r="L46" s="100" t="s">
        <v>125</v>
      </c>
      <c r="M46" s="35"/>
      <c r="N46" s="35"/>
      <c r="O46" s="44"/>
      <c r="P46" s="35"/>
      <c r="Q46" s="64"/>
      <c r="U46" s="194" t="str">
        <f t="shared" si="20"/>
        <v>Other5</v>
      </c>
      <c r="V46" s="195"/>
      <c r="W46" s="196"/>
      <c r="X46" s="27" t="str">
        <f t="shared" si="8"/>
        <v/>
      </c>
      <c r="Y46" s="27" t="str">
        <f t="shared" si="9"/>
        <v/>
      </c>
      <c r="Z46" s="27" t="str">
        <f t="shared" si="10"/>
        <v/>
      </c>
      <c r="AA46" s="17" t="str">
        <f t="shared" ref="AA46:AC46" si="27">IF(X46="","",$AL28*X46/2000)</f>
        <v/>
      </c>
      <c r="AB46" s="18" t="str">
        <f t="shared" si="27"/>
        <v/>
      </c>
      <c r="AC46" s="19" t="str">
        <f t="shared" si="27"/>
        <v/>
      </c>
      <c r="AD46" s="104"/>
      <c r="AE46" s="109" t="s">
        <v>126</v>
      </c>
      <c r="AF46" s="100" t="s">
        <v>125</v>
      </c>
      <c r="AG46" s="35"/>
      <c r="AH46" s="35"/>
      <c r="AI46" s="44"/>
      <c r="AJ46" s="35"/>
      <c r="AK46" s="64"/>
    </row>
    <row r="47" spans="1:37" s="40" customFormat="1" ht="14.1" customHeight="1">
      <c r="A47" s="194" t="str">
        <f t="shared" si="15"/>
        <v>Other6</v>
      </c>
      <c r="B47" s="195"/>
      <c r="C47" s="196"/>
      <c r="D47" s="27" t="str">
        <f t="shared" si="16"/>
        <v/>
      </c>
      <c r="E47" s="27" t="str">
        <f t="shared" si="17"/>
        <v/>
      </c>
      <c r="F47" s="27" t="str">
        <f t="shared" si="18"/>
        <v/>
      </c>
      <c r="G47" s="17" t="str">
        <f t="shared" ref="G47:I47" si="28">IF(D47="","",$R29*D47/2000)</f>
        <v/>
      </c>
      <c r="H47" s="18" t="str">
        <f t="shared" si="28"/>
        <v/>
      </c>
      <c r="I47" s="19" t="str">
        <f t="shared" si="28"/>
        <v/>
      </c>
      <c r="J47" s="104"/>
      <c r="K47" s="109"/>
      <c r="L47" s="100" t="s">
        <v>124</v>
      </c>
      <c r="M47" s="35"/>
      <c r="N47" s="35"/>
      <c r="O47" s="44"/>
      <c r="P47" s="35"/>
      <c r="Q47" s="64"/>
      <c r="U47" s="194" t="str">
        <f t="shared" si="20"/>
        <v>Other6</v>
      </c>
      <c r="V47" s="195"/>
      <c r="W47" s="196"/>
      <c r="X47" s="27" t="str">
        <f t="shared" si="8"/>
        <v/>
      </c>
      <c r="Y47" s="27" t="str">
        <f t="shared" si="9"/>
        <v/>
      </c>
      <c r="Z47" s="27" t="str">
        <f t="shared" si="10"/>
        <v/>
      </c>
      <c r="AA47" s="17" t="str">
        <f t="shared" ref="AA47:AC47" si="29">IF(X47="","",$AL29*X47/2000)</f>
        <v/>
      </c>
      <c r="AB47" s="18" t="str">
        <f t="shared" si="29"/>
        <v/>
      </c>
      <c r="AC47" s="19" t="str">
        <f t="shared" si="29"/>
        <v/>
      </c>
      <c r="AD47" s="104"/>
      <c r="AE47" s="109"/>
      <c r="AF47" s="100" t="s">
        <v>124</v>
      </c>
      <c r="AG47" s="35"/>
      <c r="AH47" s="35"/>
      <c r="AI47" s="44"/>
      <c r="AJ47" s="35"/>
      <c r="AK47" s="64"/>
    </row>
    <row r="48" spans="1:37" s="40" customFormat="1" ht="14.1" customHeight="1">
      <c r="A48" s="194" t="str">
        <f t="shared" si="15"/>
        <v>Other7</v>
      </c>
      <c r="B48" s="195"/>
      <c r="C48" s="196"/>
      <c r="D48" s="27" t="str">
        <f t="shared" si="16"/>
        <v/>
      </c>
      <c r="E48" s="27" t="str">
        <f t="shared" si="17"/>
        <v/>
      </c>
      <c r="F48" s="27" t="str">
        <f t="shared" si="18"/>
        <v/>
      </c>
      <c r="G48" s="17" t="str">
        <f t="shared" ref="G48:I48" si="30">IF(D48="","",$R30*D48/2000)</f>
        <v/>
      </c>
      <c r="H48" s="18" t="str">
        <f t="shared" si="30"/>
        <v/>
      </c>
      <c r="I48" s="19" t="str">
        <f t="shared" si="30"/>
        <v/>
      </c>
      <c r="J48" s="104"/>
      <c r="K48" s="109" t="s">
        <v>123</v>
      </c>
      <c r="L48" s="100" t="s">
        <v>122</v>
      </c>
      <c r="M48" s="35"/>
      <c r="N48" s="35"/>
      <c r="O48" s="44"/>
      <c r="P48" s="35"/>
      <c r="Q48" s="64"/>
      <c r="U48" s="194" t="str">
        <f t="shared" si="20"/>
        <v>Other7</v>
      </c>
      <c r="V48" s="195"/>
      <c r="W48" s="196"/>
      <c r="X48" s="27" t="str">
        <f t="shared" si="8"/>
        <v/>
      </c>
      <c r="Y48" s="27" t="str">
        <f t="shared" si="9"/>
        <v/>
      </c>
      <c r="Z48" s="27" t="str">
        <f t="shared" si="10"/>
        <v/>
      </c>
      <c r="AA48" s="17" t="str">
        <f t="shared" ref="AA48:AC48" si="31">IF(X48="","",$AL30*X48/2000)</f>
        <v/>
      </c>
      <c r="AB48" s="18" t="str">
        <f t="shared" si="31"/>
        <v/>
      </c>
      <c r="AC48" s="19" t="str">
        <f t="shared" si="31"/>
        <v/>
      </c>
      <c r="AD48" s="104"/>
      <c r="AE48" s="109" t="s">
        <v>123</v>
      </c>
      <c r="AF48" s="100" t="s">
        <v>122</v>
      </c>
      <c r="AG48" s="35"/>
      <c r="AH48" s="35"/>
      <c r="AI48" s="44"/>
      <c r="AJ48" s="35"/>
      <c r="AK48" s="64"/>
    </row>
    <row r="49" spans="1:37" s="40" customFormat="1" ht="14.1" customHeight="1" thickBot="1">
      <c r="A49" s="204" t="str">
        <f t="shared" si="15"/>
        <v>Other8</v>
      </c>
      <c r="B49" s="205"/>
      <c r="C49" s="206"/>
      <c r="D49" s="28" t="str">
        <f t="shared" si="16"/>
        <v/>
      </c>
      <c r="E49" s="28" t="str">
        <f t="shared" si="17"/>
        <v/>
      </c>
      <c r="F49" s="28" t="str">
        <f t="shared" si="18"/>
        <v/>
      </c>
      <c r="G49" s="20" t="str">
        <f t="shared" ref="G49:I49" si="32">IF(D49="","",$R31*D49/2000)</f>
        <v/>
      </c>
      <c r="H49" s="21" t="str">
        <f t="shared" si="32"/>
        <v/>
      </c>
      <c r="I49" s="22" t="str">
        <f t="shared" si="32"/>
        <v/>
      </c>
      <c r="J49" s="104"/>
      <c r="K49" s="113"/>
      <c r="L49" s="114" t="s">
        <v>121</v>
      </c>
      <c r="M49" s="127">
        <v>0</v>
      </c>
      <c r="N49" s="44" t="s">
        <v>120</v>
      </c>
      <c r="O49" s="64"/>
      <c r="P49" s="35"/>
      <c r="Q49" s="64"/>
      <c r="U49" s="204" t="str">
        <f t="shared" si="20"/>
        <v>Other8</v>
      </c>
      <c r="V49" s="205"/>
      <c r="W49" s="206"/>
      <c r="X49" s="28" t="str">
        <f t="shared" si="8"/>
        <v/>
      </c>
      <c r="Y49" s="28" t="str">
        <f t="shared" si="9"/>
        <v/>
      </c>
      <c r="Z49" s="28" t="str">
        <f t="shared" si="10"/>
        <v/>
      </c>
      <c r="AA49" s="20" t="str">
        <f t="shared" ref="AA49:AC49" si="33">IF(X49="","",$AL31*X49/2000)</f>
        <v/>
      </c>
      <c r="AB49" s="21" t="str">
        <f t="shared" si="33"/>
        <v/>
      </c>
      <c r="AC49" s="22" t="str">
        <f t="shared" si="33"/>
        <v/>
      </c>
      <c r="AD49" s="104"/>
      <c r="AE49" s="113"/>
      <c r="AF49" s="114" t="s">
        <v>121</v>
      </c>
      <c r="AG49" s="127">
        <v>0</v>
      </c>
      <c r="AH49" s="44" t="s">
        <v>120</v>
      </c>
      <c r="AI49" s="64"/>
      <c r="AJ49" s="35"/>
      <c r="AK49" s="64"/>
    </row>
    <row r="50" spans="1:37" s="40" customFormat="1" ht="14.1" customHeight="1" thickBot="1">
      <c r="A50" s="35"/>
      <c r="B50" s="35"/>
      <c r="C50" s="35"/>
      <c r="D50" s="115"/>
      <c r="E50" s="35"/>
      <c r="F50" s="116" t="s">
        <v>119</v>
      </c>
      <c r="G50" s="23">
        <f>SUM(G38:G49)</f>
        <v>0</v>
      </c>
      <c r="H50" s="24">
        <f>SUM(H38:H49)</f>
        <v>0</v>
      </c>
      <c r="I50" s="25">
        <f>SUM(I38:I49)</f>
        <v>0</v>
      </c>
      <c r="J50" s="98"/>
      <c r="K50" s="113" t="s">
        <v>118</v>
      </c>
      <c r="L50" s="110" t="s">
        <v>117</v>
      </c>
      <c r="M50" s="63"/>
      <c r="N50" s="64"/>
      <c r="O50" s="64"/>
      <c r="P50" s="35"/>
      <c r="Q50" s="64"/>
      <c r="U50" s="35"/>
      <c r="V50" s="35"/>
      <c r="W50" s="35"/>
      <c r="X50" s="115"/>
      <c r="Y50" s="35"/>
      <c r="Z50" s="116" t="s">
        <v>119</v>
      </c>
      <c r="AA50" s="23">
        <f>SUM(AA38:AA49)</f>
        <v>0</v>
      </c>
      <c r="AB50" s="24">
        <f>SUM(AB38:AB49)</f>
        <v>0</v>
      </c>
      <c r="AC50" s="25">
        <f>SUM(AC38:AC49)</f>
        <v>0</v>
      </c>
      <c r="AD50" s="98"/>
      <c r="AE50" s="113" t="s">
        <v>118</v>
      </c>
      <c r="AF50" s="110" t="s">
        <v>117</v>
      </c>
      <c r="AG50" s="63"/>
      <c r="AH50" s="64"/>
      <c r="AI50" s="64"/>
      <c r="AJ50" s="35"/>
      <c r="AK50" s="64"/>
    </row>
  </sheetData>
  <sheetProtection password="C674" sheet="1" objects="1" scenarios="1"/>
  <protectedRanges>
    <protectedRange algorithmName="SHA-512" hashValue="HlOj9P6KtadzwXmNYLUJoDcu8flE76YwkJ6HUtzY2+jQ9K9vsZKSa3Lr9WWkYQE3bJywlT1kijrz6U7j//5dgw==" saltValue="mchs/y2BV3WIO0j0pwaFrg==" spinCount="100000" sqref="S16 C13:C15 K13:O15 W13:W15 AE13:AI15" name="Range1"/>
  </protectedRanges>
  <mergeCells count="152">
    <mergeCell ref="U44:W44"/>
    <mergeCell ref="U45:W45"/>
    <mergeCell ref="U46:W46"/>
    <mergeCell ref="U47:W47"/>
    <mergeCell ref="U48:W48"/>
    <mergeCell ref="U49:W49"/>
    <mergeCell ref="U38:W38"/>
    <mergeCell ref="U39:W39"/>
    <mergeCell ref="U40:W40"/>
    <mergeCell ref="U41:W41"/>
    <mergeCell ref="U42:W42"/>
    <mergeCell ref="U43:W43"/>
    <mergeCell ref="U31:W31"/>
    <mergeCell ref="X31:Y31"/>
    <mergeCell ref="AH31:AI31"/>
    <mergeCell ref="AL31:AM31"/>
    <mergeCell ref="AJ32:AK32"/>
    <mergeCell ref="X34:Z36"/>
    <mergeCell ref="AA34:AC36"/>
    <mergeCell ref="U29:W29"/>
    <mergeCell ref="X29:Y29"/>
    <mergeCell ref="AH29:AI29"/>
    <mergeCell ref="AL29:AM29"/>
    <mergeCell ref="U30:W30"/>
    <mergeCell ref="X30:Y30"/>
    <mergeCell ref="AH30:AI30"/>
    <mergeCell ref="AL30:AM30"/>
    <mergeCell ref="U28:W28"/>
    <mergeCell ref="X28:Y28"/>
    <mergeCell ref="AH28:AI28"/>
    <mergeCell ref="AL28:AM28"/>
    <mergeCell ref="U25:W25"/>
    <mergeCell ref="X25:Y25"/>
    <mergeCell ref="AH25:AI25"/>
    <mergeCell ref="AL25:AM25"/>
    <mergeCell ref="U26:W26"/>
    <mergeCell ref="X26:Y26"/>
    <mergeCell ref="AH26:AI26"/>
    <mergeCell ref="AL26:AM26"/>
    <mergeCell ref="X21:Y21"/>
    <mergeCell ref="AH21:AI21"/>
    <mergeCell ref="AL21:AM21"/>
    <mergeCell ref="U22:W22"/>
    <mergeCell ref="X22:Y22"/>
    <mergeCell ref="AH22:AI22"/>
    <mergeCell ref="AL22:AM22"/>
    <mergeCell ref="U27:W27"/>
    <mergeCell ref="X27:Y27"/>
    <mergeCell ref="AH27:AI27"/>
    <mergeCell ref="AL27:AM27"/>
    <mergeCell ref="AJ18:AK19"/>
    <mergeCell ref="AL18:AM19"/>
    <mergeCell ref="U20:W20"/>
    <mergeCell ref="X20:Y20"/>
    <mergeCell ref="AH20:AI20"/>
    <mergeCell ref="AL20:AM20"/>
    <mergeCell ref="N27:O27"/>
    <mergeCell ref="N25:O25"/>
    <mergeCell ref="R25:S25"/>
    <mergeCell ref="N21:O21"/>
    <mergeCell ref="N20:O20"/>
    <mergeCell ref="R18:S19"/>
    <mergeCell ref="R20:S20"/>
    <mergeCell ref="R21:S21"/>
    <mergeCell ref="R24:S24"/>
    <mergeCell ref="U23:W23"/>
    <mergeCell ref="X23:Y23"/>
    <mergeCell ref="AH23:AI23"/>
    <mergeCell ref="AL23:AM23"/>
    <mergeCell ref="U24:W24"/>
    <mergeCell ref="X24:Y24"/>
    <mergeCell ref="AH24:AI24"/>
    <mergeCell ref="AL24:AM24"/>
    <mergeCell ref="U21:W21"/>
    <mergeCell ref="AH12:AI12"/>
    <mergeCell ref="AH13:AI13"/>
    <mergeCell ref="AH14:AI14"/>
    <mergeCell ref="AH15:AI15"/>
    <mergeCell ref="U18:W19"/>
    <mergeCell ref="X18:Y19"/>
    <mergeCell ref="Z18:AA19"/>
    <mergeCell ref="AB18:AC18"/>
    <mergeCell ref="AD18:AF18"/>
    <mergeCell ref="AG18:AG19"/>
    <mergeCell ref="AH18:AI19"/>
    <mergeCell ref="A49:C49"/>
    <mergeCell ref="D22:E22"/>
    <mergeCell ref="D23:E23"/>
    <mergeCell ref="D24:E24"/>
    <mergeCell ref="D26:E26"/>
    <mergeCell ref="A25:C25"/>
    <mergeCell ref="A30:C30"/>
    <mergeCell ref="A44:C44"/>
    <mergeCell ref="A26:C26"/>
    <mergeCell ref="A48:C48"/>
    <mergeCell ref="A47:C47"/>
    <mergeCell ref="A45:C45"/>
    <mergeCell ref="A46:C46"/>
    <mergeCell ref="D34:F36"/>
    <mergeCell ref="D31:E31"/>
    <mergeCell ref="R30:S30"/>
    <mergeCell ref="G34:I36"/>
    <mergeCell ref="A38:C38"/>
    <mergeCell ref="A39:C39"/>
    <mergeCell ref="A40:C40"/>
    <mergeCell ref="A22:C22"/>
    <mergeCell ref="A28:C28"/>
    <mergeCell ref="A43:C43"/>
    <mergeCell ref="A41:C41"/>
    <mergeCell ref="A42:C42"/>
    <mergeCell ref="P32:Q32"/>
    <mergeCell ref="A29:C29"/>
    <mergeCell ref="A31:C31"/>
    <mergeCell ref="N31:O31"/>
    <mergeCell ref="N24:O24"/>
    <mergeCell ref="R31:S31"/>
    <mergeCell ref="R27:S27"/>
    <mergeCell ref="R22:S22"/>
    <mergeCell ref="R28:S28"/>
    <mergeCell ref="R29:S29"/>
    <mergeCell ref="R26:S26"/>
    <mergeCell ref="R23:S23"/>
    <mergeCell ref="A24:C24"/>
    <mergeCell ref="D28:E28"/>
    <mergeCell ref="A18:C19"/>
    <mergeCell ref="F18:G19"/>
    <mergeCell ref="H18:I18"/>
    <mergeCell ref="J18:L18"/>
    <mergeCell ref="D18:E19"/>
    <mergeCell ref="D20:E20"/>
    <mergeCell ref="D21:E21"/>
    <mergeCell ref="A23:C23"/>
    <mergeCell ref="N30:O30"/>
    <mergeCell ref="D29:E29"/>
    <mergeCell ref="D25:E25"/>
    <mergeCell ref="D30:E30"/>
    <mergeCell ref="A27:C27"/>
    <mergeCell ref="D27:E27"/>
    <mergeCell ref="A20:C20"/>
    <mergeCell ref="A21:C21"/>
    <mergeCell ref="N12:O12"/>
    <mergeCell ref="N13:O13"/>
    <mergeCell ref="N14:O14"/>
    <mergeCell ref="N15:O15"/>
    <mergeCell ref="P18:Q19"/>
    <mergeCell ref="M18:M19"/>
    <mergeCell ref="N18:O19"/>
    <mergeCell ref="N22:O22"/>
    <mergeCell ref="N29:O29"/>
    <mergeCell ref="N28:O28"/>
    <mergeCell ref="N23:O23"/>
    <mergeCell ref="N26:O26"/>
  </mergeCells>
  <dataValidations count="2">
    <dataValidation type="whole" operator="greaterThanOrEqual" allowBlank="1" showInputMessage="1" showErrorMessage="1" sqref="H20:I31 AB20:AC31" xr:uid="{1131177C-15CA-44F3-AC78-C8B2C1597E9A}">
      <formula1>0</formula1>
    </dataValidation>
    <dataValidation type="decimal" operator="greaterThan" allowBlank="1" showInputMessage="1" showErrorMessage="1" sqref="AE20:AE31 K20:K31" xr:uid="{0B43D719-CD22-4568-AEEB-F6F46C8FAD7B}">
      <formula1>J20</formula1>
    </dataValidation>
  </dataValidations>
  <printOptions horizontalCentered="1"/>
  <pageMargins left="0.75" right="0.75" top="0.75" bottom="0.75" header="0.25" footer="0.3"/>
  <pageSetup scale="68" fitToHeight="2" orientation="portrait" horizontalDpi="1200" verticalDpi="1200" r:id="rId1"/>
  <headerFooter>
    <oddHeader>&amp;C&amp;G</oddHeader>
    <oddFooter>&amp;L&amp;9Convironment, LLC
Ashraf Aly Hassan, Ph.D., P.E.&amp;R&amp;9
&amp;P of &amp;N</oddFooter>
  </headerFooter>
  <colBreaks count="1" manualBreakCount="1">
    <brk id="20" max="49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Equation.3" shapeId="70657" r:id="rId5">
          <objectPr defaultSize="0" autoPict="0" r:id="rId6">
            <anchor moveWithCells="1">
              <from>
                <xdr:col>10</xdr:col>
                <xdr:colOff>7620</xdr:colOff>
                <xdr:row>7</xdr:row>
                <xdr:rowOff>60960</xdr:rowOff>
              </from>
              <to>
                <xdr:col>15</xdr:col>
                <xdr:colOff>327660</xdr:colOff>
                <xdr:row>11</xdr:row>
                <xdr:rowOff>7620</xdr:rowOff>
              </to>
            </anchor>
          </objectPr>
        </oleObject>
      </mc:Choice>
      <mc:Fallback>
        <oleObject progId="Equation.3" shapeId="70657" r:id="rId5"/>
      </mc:Fallback>
    </mc:AlternateContent>
    <mc:AlternateContent xmlns:mc="http://schemas.openxmlformats.org/markup-compatibility/2006">
      <mc:Choice Requires="x14">
        <oleObject progId="Equation.3" shapeId="70658" r:id="rId7">
          <objectPr defaultSize="0" autoPict="0" r:id="rId8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4</xdr:col>
                <xdr:colOff>426720</xdr:colOff>
                <xdr:row>10</xdr:row>
                <xdr:rowOff>60960</xdr:rowOff>
              </to>
            </anchor>
          </objectPr>
        </oleObject>
      </mc:Choice>
      <mc:Fallback>
        <oleObject progId="Equation.3" shapeId="70658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66" r:id="rId9" name="Button 10">
              <controlPr defaultSize="0" print="0" autoFill="0" autoPict="0" macro="[0]!Reset12">
                <anchor moveWithCells="1" sizeWithCells="1">
                  <from>
                    <xdr:col>10</xdr:col>
                    <xdr:colOff>175260</xdr:colOff>
                    <xdr:row>2</xdr:row>
                    <xdr:rowOff>175260</xdr:rowOff>
                  </from>
                  <to>
                    <xdr:col>13</xdr:col>
                    <xdr:colOff>144780</xdr:colOff>
                    <xdr:row>4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C4CDA841-2AF3-47EB-B9EC-1BD7E80798A9}">
            <xm:f>#REF!=Datasets!$G$2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U6:AM19 U32:AM37 U50:AM53 U38:W49 AD38:AM49 X20:AM31</xm:sqref>
        </x14:conditionalFormatting>
        <x14:conditionalFormatting xmlns:xm="http://schemas.microsoft.com/office/excel/2006/main">
          <x14:cfRule type="expression" priority="19" id="{73A6048B-1EC3-46E7-97B9-AA01C22E398D}">
            <xm:f>#REF!=Datasets!$F$3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U6:AM19 U32:AM37 U50:AM51 U38:W49 AD38:AM49 X20:AM31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4CECED-E980-4054-90F2-F95048EAEF4E}">
          <x14:formula1>
            <xm:f>Datasets!$AH$2:$AH$3</xm:f>
          </x14:formula1>
          <xm:sqref>Q20:Q31 AK20:AK31</xm:sqref>
        </x14:dataValidation>
        <x14:dataValidation type="list" allowBlank="1" showInputMessage="1" showErrorMessage="1" xr:uid="{21A20530-F8C6-4218-B875-578D0D68FA4B}">
          <x14:formula1>
            <xm:f>Datasets!$AI$2:$AI$7</xm:f>
          </x14:formula1>
          <xm:sqref>X20:Y31 D20:E31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5"/>
  <dimension ref="A1:AR74"/>
  <sheetViews>
    <sheetView view="pageBreakPreview" topLeftCell="V1" zoomScale="85" zoomScaleNormal="100" zoomScaleSheetLayoutView="85" workbookViewId="0">
      <selection activeCell="AF4" sqref="AF4"/>
    </sheetView>
  </sheetViews>
  <sheetFormatPr defaultRowHeight="14.4"/>
  <cols>
    <col min="1" max="1" width="32.5546875" bestFit="1" customWidth="1"/>
    <col min="2" max="2" width="19.44140625" bestFit="1" customWidth="1"/>
    <col min="3" max="3" width="18.5546875" bestFit="1" customWidth="1"/>
    <col min="6" max="7" width="19" bestFit="1" customWidth="1"/>
    <col min="8" max="8" width="12.6640625" bestFit="1" customWidth="1"/>
    <col min="9" max="9" width="16.6640625" bestFit="1" customWidth="1"/>
    <col min="10" max="10" width="16.44140625" bestFit="1" customWidth="1"/>
    <col min="11" max="11" width="20.88671875" bestFit="1" customWidth="1"/>
    <col min="12" max="12" width="19.88671875" bestFit="1" customWidth="1"/>
    <col min="13" max="13" width="20.44140625" bestFit="1" customWidth="1"/>
    <col min="14" max="14" width="13.33203125" bestFit="1" customWidth="1"/>
    <col min="15" max="15" width="16.6640625" bestFit="1" customWidth="1"/>
    <col min="16" max="16" width="15.33203125" bestFit="1" customWidth="1"/>
    <col min="17" max="17" width="18.6640625" bestFit="1" customWidth="1"/>
    <col min="18" max="18" width="18" bestFit="1" customWidth="1"/>
    <col min="19" max="19" width="16" bestFit="1" customWidth="1"/>
    <col min="20" max="20" width="13.109375" bestFit="1" customWidth="1"/>
    <col min="21" max="21" width="20.6640625" bestFit="1" customWidth="1"/>
    <col min="22" max="22" width="19.33203125" bestFit="1" customWidth="1"/>
    <col min="23" max="23" width="14.6640625" bestFit="1" customWidth="1"/>
    <col min="24" max="24" width="18.6640625" bestFit="1" customWidth="1"/>
    <col min="25" max="25" width="25.109375" bestFit="1" customWidth="1"/>
    <col min="26" max="26" width="23.33203125" customWidth="1"/>
    <col min="27" max="27" width="20.44140625" bestFit="1" customWidth="1"/>
    <col min="28" max="28" width="10.109375" bestFit="1" customWidth="1"/>
    <col min="29" max="29" width="17.88671875" bestFit="1" customWidth="1"/>
    <col min="30" max="30" width="21.6640625" bestFit="1" customWidth="1"/>
    <col min="31" max="31" width="11.6640625" bestFit="1" customWidth="1"/>
    <col min="32" max="32" width="11.6640625" customWidth="1"/>
    <col min="33" max="33" width="18.5546875" bestFit="1" customWidth="1"/>
    <col min="34" max="34" width="17.6640625" bestFit="1" customWidth="1"/>
    <col min="35" max="35" width="19.44140625" bestFit="1" customWidth="1"/>
    <col min="36" max="36" width="13.33203125" customWidth="1"/>
    <col min="37" max="37" width="19.88671875" bestFit="1" customWidth="1"/>
    <col min="38" max="38" width="20.6640625" bestFit="1" customWidth="1"/>
    <col min="39" max="39" width="21.6640625" bestFit="1" customWidth="1"/>
    <col min="40" max="41" width="21.109375" bestFit="1" customWidth="1"/>
    <col min="42" max="42" width="9.6640625" bestFit="1" customWidth="1"/>
    <col min="43" max="43" width="19" bestFit="1" customWidth="1"/>
    <col min="44" max="44" width="32.33203125" bestFit="1" customWidth="1"/>
  </cols>
  <sheetData>
    <row r="1" spans="1:44" ht="15.75" customHeight="1">
      <c r="A1" s="2" t="s">
        <v>3</v>
      </c>
      <c r="B1" s="2" t="s">
        <v>4</v>
      </c>
      <c r="C1" s="2" t="s">
        <v>5</v>
      </c>
      <c r="D1" s="2" t="s">
        <v>19</v>
      </c>
      <c r="E1" s="2" t="s">
        <v>23</v>
      </c>
      <c r="F1" s="2" t="s">
        <v>24</v>
      </c>
      <c r="G1" s="2" t="s">
        <v>25</v>
      </c>
      <c r="H1" s="2" t="s">
        <v>30</v>
      </c>
      <c r="I1" s="2" t="s">
        <v>35</v>
      </c>
      <c r="J1" s="2" t="s">
        <v>39</v>
      </c>
      <c r="K1" s="2" t="s">
        <v>44</v>
      </c>
      <c r="L1" s="2" t="s">
        <v>52</v>
      </c>
      <c r="M1" s="2" t="s">
        <v>54</v>
      </c>
      <c r="N1" s="2" t="s">
        <v>58</v>
      </c>
      <c r="O1" s="2" t="s">
        <v>35</v>
      </c>
      <c r="P1" s="2" t="s">
        <v>62</v>
      </c>
      <c r="Q1" s="2" t="s">
        <v>63</v>
      </c>
      <c r="R1" s="2" t="s">
        <v>66</v>
      </c>
      <c r="S1" s="2" t="s">
        <v>67</v>
      </c>
      <c r="T1" s="2" t="s">
        <v>68</v>
      </c>
      <c r="U1" s="2" t="s">
        <v>69</v>
      </c>
      <c r="V1" s="2" t="s">
        <v>70</v>
      </c>
      <c r="W1" s="2" t="s">
        <v>86</v>
      </c>
      <c r="X1" s="2" t="s">
        <v>90</v>
      </c>
      <c r="Y1" s="2" t="s">
        <v>93</v>
      </c>
      <c r="Z1" s="2" t="s">
        <v>94</v>
      </c>
      <c r="AA1" s="2" t="s">
        <v>98</v>
      </c>
      <c r="AB1" s="2" t="s">
        <v>104</v>
      </c>
      <c r="AC1" s="2" t="s">
        <v>113</v>
      </c>
      <c r="AD1" s="2" t="s">
        <v>108</v>
      </c>
      <c r="AE1" s="2" t="s">
        <v>100</v>
      </c>
      <c r="AF1" s="2" t="s">
        <v>100</v>
      </c>
      <c r="AG1" s="2" t="s">
        <v>115</v>
      </c>
      <c r="AH1" s="2" t="s">
        <v>176</v>
      </c>
      <c r="AI1" s="2" t="s">
        <v>179</v>
      </c>
      <c r="AJ1" s="2" t="s">
        <v>187</v>
      </c>
      <c r="AK1" s="2" t="s">
        <v>188</v>
      </c>
      <c r="AL1" s="2" t="s">
        <v>194</v>
      </c>
      <c r="AM1" s="2" t="s">
        <v>197</v>
      </c>
      <c r="AN1" s="2" t="s">
        <v>198</v>
      </c>
      <c r="AO1" s="2" t="s">
        <v>199</v>
      </c>
      <c r="AP1" s="2" t="s">
        <v>200</v>
      </c>
      <c r="AQ1" s="2" t="s">
        <v>201</v>
      </c>
      <c r="AR1" s="2" t="s">
        <v>97</v>
      </c>
    </row>
    <row r="2" spans="1:44" s="1" customFormat="1">
      <c r="A2" s="1" t="s">
        <v>7</v>
      </c>
      <c r="B2" s="3" t="s">
        <v>8</v>
      </c>
      <c r="C2" s="1" t="s">
        <v>0</v>
      </c>
      <c r="D2" s="1" t="s">
        <v>20</v>
      </c>
      <c r="E2" s="1" t="s">
        <v>22</v>
      </c>
      <c r="F2" s="1" t="s">
        <v>25</v>
      </c>
      <c r="G2" s="1" t="s">
        <v>27</v>
      </c>
      <c r="H2" s="1" t="s">
        <v>33</v>
      </c>
      <c r="I2" s="1" t="s">
        <v>38</v>
      </c>
      <c r="J2" s="1" t="s">
        <v>40</v>
      </c>
      <c r="K2" s="1" t="s">
        <v>45</v>
      </c>
      <c r="L2" s="1" t="s">
        <v>48</v>
      </c>
      <c r="M2" s="1" t="s">
        <v>55</v>
      </c>
      <c r="N2" s="1" t="s">
        <v>59</v>
      </c>
      <c r="O2" s="1" t="s">
        <v>38</v>
      </c>
      <c r="P2" s="1" t="s">
        <v>7</v>
      </c>
      <c r="Q2" s="1" t="s">
        <v>47</v>
      </c>
      <c r="R2" s="1" t="s">
        <v>71</v>
      </c>
      <c r="S2" s="1" t="s">
        <v>73</v>
      </c>
      <c r="T2" s="1" t="s">
        <v>76</v>
      </c>
      <c r="U2" s="1" t="s">
        <v>78</v>
      </c>
      <c r="V2" s="1" t="s">
        <v>81</v>
      </c>
      <c r="W2" s="1" t="s">
        <v>87</v>
      </c>
      <c r="X2" s="1" t="s">
        <v>91</v>
      </c>
      <c r="Y2" s="4">
        <v>0.95</v>
      </c>
      <c r="Z2" s="1" t="s">
        <v>34</v>
      </c>
      <c r="AA2" s="1" t="s">
        <v>99</v>
      </c>
      <c r="AB2" s="1" t="s">
        <v>105</v>
      </c>
      <c r="AC2" s="1" t="s">
        <v>111</v>
      </c>
      <c r="AD2" s="1" t="s">
        <v>109</v>
      </c>
      <c r="AE2" s="1" t="s">
        <v>0</v>
      </c>
      <c r="AF2" s="1" t="s">
        <v>0</v>
      </c>
      <c r="AG2" s="1" t="s">
        <v>0</v>
      </c>
      <c r="AH2" s="1" t="s">
        <v>152</v>
      </c>
      <c r="AI2" s="1" t="s">
        <v>180</v>
      </c>
      <c r="AJ2" s="1" t="s">
        <v>189</v>
      </c>
      <c r="AK2" s="1" t="s">
        <v>192</v>
      </c>
      <c r="AL2" s="1" t="s">
        <v>195</v>
      </c>
      <c r="AM2" s="1" t="s">
        <v>87</v>
      </c>
      <c r="AN2" s="1" t="s">
        <v>84</v>
      </c>
      <c r="AO2" s="1" t="s">
        <v>207</v>
      </c>
      <c r="AP2" s="1" t="s">
        <v>209</v>
      </c>
      <c r="AQ2" s="1" t="s">
        <v>211</v>
      </c>
      <c r="AR2" s="1" t="s">
        <v>213</v>
      </c>
    </row>
    <row r="3" spans="1:44" s="1" customFormat="1" ht="15.6">
      <c r="A3" s="1" t="s">
        <v>6</v>
      </c>
      <c r="B3" s="3" t="s">
        <v>10</v>
      </c>
      <c r="C3" s="1" t="s">
        <v>1</v>
      </c>
      <c r="D3" s="1" t="s">
        <v>21</v>
      </c>
      <c r="F3" s="1" t="s">
        <v>26</v>
      </c>
      <c r="G3" s="1" t="s">
        <v>28</v>
      </c>
      <c r="H3" s="1" t="s">
        <v>31</v>
      </c>
      <c r="I3" s="1" t="s">
        <v>36</v>
      </c>
      <c r="J3" s="1" t="s">
        <v>41</v>
      </c>
      <c r="K3" s="1" t="s">
        <v>46</v>
      </c>
      <c r="L3" s="1" t="s">
        <v>49</v>
      </c>
      <c r="M3" s="1" t="s">
        <v>57</v>
      </c>
      <c r="N3" s="1" t="s">
        <v>60</v>
      </c>
      <c r="O3" s="1" t="s">
        <v>36</v>
      </c>
      <c r="P3" s="1" t="s">
        <v>6</v>
      </c>
      <c r="Q3" s="1" t="s">
        <v>64</v>
      </c>
      <c r="R3" s="1" t="s">
        <v>61</v>
      </c>
      <c r="S3" s="1" t="s">
        <v>74</v>
      </c>
      <c r="T3" s="1" t="s">
        <v>77</v>
      </c>
      <c r="U3" s="1" t="s">
        <v>79</v>
      </c>
      <c r="V3" s="1" t="s">
        <v>82</v>
      </c>
      <c r="W3" s="1" t="s">
        <v>88</v>
      </c>
      <c r="X3" s="1">
        <v>1</v>
      </c>
      <c r="Y3" s="4">
        <v>0.99</v>
      </c>
      <c r="Z3" s="1" t="s">
        <v>95</v>
      </c>
      <c r="AA3" s="1" t="s">
        <v>101</v>
      </c>
      <c r="AB3" s="1" t="s">
        <v>103</v>
      </c>
      <c r="AC3" s="1" t="s">
        <v>112</v>
      </c>
      <c r="AD3" s="1" t="s">
        <v>110</v>
      </c>
      <c r="AE3" s="1" t="s">
        <v>114</v>
      </c>
      <c r="AF3" s="1" t="s">
        <v>53</v>
      </c>
      <c r="AG3" s="1" t="s">
        <v>1</v>
      </c>
      <c r="AH3" s="1" t="s">
        <v>153</v>
      </c>
      <c r="AI3" s="1" t="s">
        <v>181</v>
      </c>
      <c r="AJ3" s="1" t="s">
        <v>85</v>
      </c>
      <c r="AK3" s="1" t="s">
        <v>191</v>
      </c>
      <c r="AL3" s="1" t="s">
        <v>196</v>
      </c>
      <c r="AM3" s="1" t="s">
        <v>88</v>
      </c>
      <c r="AN3" s="1" t="s">
        <v>202</v>
      </c>
      <c r="AO3" s="1" t="s">
        <v>208</v>
      </c>
      <c r="AP3" s="1" t="s">
        <v>210</v>
      </c>
      <c r="AQ3" s="1" t="s">
        <v>212</v>
      </c>
      <c r="AR3" s="1" t="s">
        <v>214</v>
      </c>
    </row>
    <row r="4" spans="1:44" s="1" customFormat="1">
      <c r="B4" s="3" t="s">
        <v>9</v>
      </c>
      <c r="H4" s="1" t="s">
        <v>32</v>
      </c>
      <c r="I4" s="1" t="s">
        <v>37</v>
      </c>
      <c r="J4" s="1" t="s">
        <v>42</v>
      </c>
      <c r="K4" s="1" t="s">
        <v>47</v>
      </c>
      <c r="L4" s="1" t="s">
        <v>50</v>
      </c>
      <c r="M4" s="1" t="s">
        <v>56</v>
      </c>
      <c r="O4" s="1" t="s">
        <v>2</v>
      </c>
      <c r="P4" s="1" t="s">
        <v>106</v>
      </c>
      <c r="Q4" s="1" t="s">
        <v>65</v>
      </c>
      <c r="R4" s="1" t="s">
        <v>29</v>
      </c>
      <c r="U4" s="1" t="s">
        <v>80</v>
      </c>
      <c r="V4" s="1" t="s">
        <v>83</v>
      </c>
      <c r="W4" s="1" t="s">
        <v>89</v>
      </c>
      <c r="X4" s="1">
        <v>2</v>
      </c>
      <c r="Z4" s="1" t="s">
        <v>96</v>
      </c>
      <c r="AA4" s="1" t="s">
        <v>102</v>
      </c>
      <c r="AG4" s="1" t="s">
        <v>116</v>
      </c>
      <c r="AI4" s="1" t="s">
        <v>182</v>
      </c>
      <c r="AJ4" s="1" t="s">
        <v>193</v>
      </c>
      <c r="AK4" s="1" t="s">
        <v>190</v>
      </c>
      <c r="AM4" s="1" t="s">
        <v>89</v>
      </c>
      <c r="AN4" s="1" t="s">
        <v>203</v>
      </c>
      <c r="AR4" s="1" t="s">
        <v>217</v>
      </c>
    </row>
    <row r="5" spans="1:44" s="1" customFormat="1">
      <c r="B5" s="3" t="s">
        <v>11</v>
      </c>
      <c r="H5" s="1" t="s">
        <v>2</v>
      </c>
      <c r="I5" s="1" t="s">
        <v>2</v>
      </c>
      <c r="J5" s="1" t="s">
        <v>43</v>
      </c>
      <c r="L5" s="1" t="s">
        <v>51</v>
      </c>
      <c r="R5" s="1" t="s">
        <v>72</v>
      </c>
      <c r="X5" s="1">
        <v>3</v>
      </c>
      <c r="AI5" s="1" t="s">
        <v>183</v>
      </c>
      <c r="AN5" s="1" t="s">
        <v>204</v>
      </c>
      <c r="AR5" s="1" t="s">
        <v>219</v>
      </c>
    </row>
    <row r="6" spans="1:44" s="1" customFormat="1">
      <c r="B6" s="3" t="s">
        <v>12</v>
      </c>
      <c r="J6" s="1" t="s">
        <v>2</v>
      </c>
      <c r="R6" s="1" t="s">
        <v>75</v>
      </c>
      <c r="X6" s="1">
        <v>4</v>
      </c>
      <c r="AI6" s="1" t="s">
        <v>184</v>
      </c>
      <c r="AN6" s="1" t="s">
        <v>205</v>
      </c>
      <c r="AR6" s="1" t="s">
        <v>218</v>
      </c>
    </row>
    <row r="7" spans="1:44" s="1" customFormat="1">
      <c r="B7" s="3" t="s">
        <v>13</v>
      </c>
      <c r="X7" s="1">
        <v>5</v>
      </c>
      <c r="AI7" s="1" t="s">
        <v>185</v>
      </c>
      <c r="AN7" s="1" t="s">
        <v>206</v>
      </c>
      <c r="AR7" s="1" t="s">
        <v>220</v>
      </c>
    </row>
    <row r="8" spans="1:44" s="1" customFormat="1">
      <c r="B8" s="3" t="s">
        <v>14</v>
      </c>
      <c r="X8" s="1">
        <v>6</v>
      </c>
    </row>
    <row r="9" spans="1:44" s="1" customFormat="1">
      <c r="B9" s="3" t="s">
        <v>15</v>
      </c>
      <c r="X9" s="1">
        <v>7</v>
      </c>
      <c r="AR9" s="1" t="s">
        <v>215</v>
      </c>
    </row>
    <row r="10" spans="1:44" s="1" customFormat="1">
      <c r="B10" s="3" t="s">
        <v>16</v>
      </c>
      <c r="X10" s="1">
        <v>8</v>
      </c>
      <c r="AR10" s="1" t="s">
        <v>216</v>
      </c>
    </row>
    <row r="11" spans="1:44" s="1" customFormat="1">
      <c r="B11" s="3" t="s">
        <v>17</v>
      </c>
      <c r="X11" s="1">
        <v>9</v>
      </c>
      <c r="AR11" s="1" t="s">
        <v>221</v>
      </c>
    </row>
    <row r="12" spans="1:44" s="1" customFormat="1">
      <c r="B12" s="3" t="s">
        <v>18</v>
      </c>
      <c r="X12" s="1">
        <v>10</v>
      </c>
      <c r="AR12" s="1" t="s">
        <v>222</v>
      </c>
    </row>
    <row r="13" spans="1:44" s="1" customFormat="1">
      <c r="X13" s="1">
        <v>11</v>
      </c>
      <c r="AR13" s="1" t="s">
        <v>223</v>
      </c>
    </row>
    <row r="14" spans="1:44" s="1" customFormat="1">
      <c r="X14" s="1">
        <v>12</v>
      </c>
      <c r="AR14" s="1" t="s">
        <v>224</v>
      </c>
    </row>
    <row r="15" spans="1:44" s="1" customFormat="1">
      <c r="X15" s="1">
        <v>13</v>
      </c>
    </row>
    <row r="16" spans="1:44" s="1" customFormat="1">
      <c r="X16" s="1">
        <v>14</v>
      </c>
    </row>
    <row r="17" spans="24:24" s="1" customFormat="1">
      <c r="X17" s="1">
        <v>15</v>
      </c>
    </row>
    <row r="18" spans="24:24" s="1" customFormat="1">
      <c r="X18" s="1">
        <v>16</v>
      </c>
    </row>
    <row r="19" spans="24:24" s="1" customFormat="1">
      <c r="X19" s="1">
        <v>17</v>
      </c>
    </row>
    <row r="20" spans="24:24" s="1" customFormat="1">
      <c r="X20" s="1">
        <v>18</v>
      </c>
    </row>
    <row r="21" spans="24:24" s="1" customFormat="1">
      <c r="X21" s="1">
        <v>19</v>
      </c>
    </row>
    <row r="22" spans="24:24" s="1" customFormat="1">
      <c r="X22" s="1">
        <v>20</v>
      </c>
    </row>
    <row r="23" spans="24:24" s="1" customFormat="1"/>
    <row r="24" spans="24:24" s="1" customFormat="1"/>
    <row r="25" spans="24:24" s="1" customFormat="1"/>
    <row r="26" spans="24:24" s="1" customFormat="1"/>
    <row r="27" spans="24:24" s="1" customFormat="1"/>
    <row r="28" spans="24:24" s="1" customFormat="1"/>
    <row r="29" spans="24:24" s="1" customFormat="1"/>
    <row r="30" spans="24:24" s="1" customFormat="1"/>
    <row r="31" spans="24:24" s="1" customFormat="1"/>
    <row r="32" spans="24:2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</sheetData>
  <pageMargins left="0.7" right="0.7" top="0.75" bottom="0.75" header="0.3" footer="0.3"/>
  <pageSetup orientation="portrait" r:id="rId1"/>
  <headerFooter>
    <oddHeader>&amp;C&amp;G</oddHeader>
    <oddFooter>&amp;L&amp;9Convironment, LLC
Ashraf Aly Hassan, Ph.D., P.E.&amp;R&amp;9
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G T 8 c S 8 4 / 6 3 + n A A A A + A A A A B I A H A B D b 2 5 m a W c v U G F j a 2 F n Z S 5 4 b W w g o h g A K K A U A A A A A A A A A A A A A A A A A A A A A A A A A A A A h Y 9 B D o I w F E S v Q r q n h U o i k E 9 Z u J X E h G j c N q V C I x R D i + V u L j y S V 5 B E U X c u Z / I m e f O 4 3 S G f u t a 7 y s G o X m c o x A H y p B Z 9 p X S d o d G e / B j l D H Z c n H k t v R n W J p 2 M y l B j 7 S U l x D m H 3 Q r 3 Q 0 1 o E I T k W G x L 0 c i O + 0 o b y 7 W Q 6 L O q / q 8 Q g 8 N L h l E c x T h a J x Q n U Q h k q a F Q + o v Q 2 R g H Q H 5 K 2 I y t H Q f J p P b 3 J Z A l A n m / Y E 9 Q S w M E F A A C A A g A G T 8 c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/ H E s o i k e 4 D g A A A B E A A A A T A B w A R m 9 y b X V s Y X M v U 2 V j d G l v b j E u b S C i G A A o o B Q A A A A A A A A A A A A A A A A A A A A A A A A A A A A r T k 0 u y c z P U w i G 0 I b W A F B L A Q I t A B Q A A g A I A B k / H E v O P + t / p w A A A P g A A A A S A A A A A A A A A A A A A A A A A A A A A A B D b 2 5 m a W c v U G F j a 2 F n Z S 5 4 b W x Q S w E C L Q A U A A I A C A A Z P x x L D 8 r p q 6 Q A A A D p A A A A E w A A A A A A A A A A A A A A A A D z A A A A W 0 N v b n R l b n R f V H l w Z X N d L n h t b F B L A Q I t A B Q A A g A I A B k / H E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S u S W H o r L 6 R 6 Y l P H 5 G 1 h O j A A A A A A I A A A A A A B B m A A A A A Q A A I A A A A G z q f S 0 C I b Z S j n V V E Y y q 7 A n n 9 q I D L A R C o l m D R + l D 6 Z k 3 A A A A A A 6 A A A A A A g A A I A A A A O E N c s R a g + R a d a 9 e f p D 2 W N C b f V i a z n E K 9 Y X z L f S v W 3 O P U A A A A D d 5 q G F 2 b b F c o l l d E q 4 d M X z u / I p n g 9 u 8 5 i L F 8 + O T e 4 3 P e 6 R 9 d o Z C x 7 B 8 v 3 2 U z I k O Y 1 9 c s o u N 5 t u i o / Y k X 1 W U K m g p o q 1 h w 7 h O s M c U B r Z t l q J Q Q A A A A B R 1 5 t K v Q 8 I d Z 9 r G n E F 1 Y T e q 2 u B 0 / J / n e C D 1 r V n y G e N n B q t D 7 T C Q K F W O C O D m X d 6 r 4 v h 9 z 9 R m O U O G H E o m Y s u X z a w = < / D a t a M a s h u p > 
</file>

<file path=customXml/itemProps1.xml><?xml version="1.0" encoding="utf-8"?>
<ds:datastoreItem xmlns:ds="http://schemas.openxmlformats.org/officeDocument/2006/customXml" ds:itemID="{40CCAAF0-3ACA-4BB3-88C7-1D298D2305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Haul Roads</vt:lpstr>
      <vt:lpstr>Datasets</vt:lpstr>
    </vt:vector>
  </TitlesOfParts>
  <Company>Convironment,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Ethanol Plant Template</dc:title>
  <dc:creator>Ashraf</dc:creator>
  <dc:description>Ashraf Aly Hassan, Ph.D., P.E.
Tel: (513) 807-5077
Email: hosniaa@mail.uc.edu</dc:description>
  <cp:lastModifiedBy>ASHRAF HOSNI</cp:lastModifiedBy>
  <cp:lastPrinted>2017-07-22T22:38:16Z</cp:lastPrinted>
  <dcterms:created xsi:type="dcterms:W3CDTF">2017-01-28T19:51:09Z</dcterms:created>
  <dcterms:modified xsi:type="dcterms:W3CDTF">2018-08-26T23:18:07Z</dcterms:modified>
  <cp:contentStatus>1st Submission to the NDEQ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af929787-ba6a-4adb-9fcc-4e322a373a85</vt:lpwstr>
  </property>
</Properties>
</file>